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B220" lockStructure="1"/>
  <bookViews>
    <workbookView xWindow="-15" yWindow="7290" windowWidth="20610" windowHeight="7335"/>
  </bookViews>
  <sheets>
    <sheet name="User-VD2" sheetId="1" r:id="rId1"/>
    <sheet name="VD2-Data " sheetId="4" r:id="rId2"/>
  </sheets>
  <definedNames>
    <definedName name="ＣＵＳＥＲ" localSheetId="1">#REF!</definedName>
    <definedName name="ＣＵＳＥＲ">#REF!</definedName>
    <definedName name="ＣＶ２３Ｃ" localSheetId="1">#REF!</definedName>
    <definedName name="ＣＶ２３Ｃ">#REF!</definedName>
    <definedName name="ＣＶＴ" localSheetId="1">#REF!</definedName>
    <definedName name="ＣＶＴ">#REF!</definedName>
    <definedName name="ＩＶ" localSheetId="1">#REF!</definedName>
    <definedName name="ＩＶ">#REF!</definedName>
    <definedName name="_xlnm.Print_Area" localSheetId="0">'User-VD2'!$E$10:$AO$57</definedName>
    <definedName name="_xlnm.Print_Area" localSheetId="1">'VD2-Data '!$A$1:$V$41</definedName>
    <definedName name="ＵＳＥＲ" localSheetId="1">'VD2-Data '!$N$6:$Q$23</definedName>
    <definedName name="ＵＳＥＲ">'VD2-Data '!$N$6:$Q$23</definedName>
    <definedName name="充電電流３" localSheetId="1">'VD2-Data '!$D$6:$G$23</definedName>
    <definedName name="充電電流３">'VD2-Data '!$D$6:$G$23</definedName>
    <definedName name="充電電流Ｔ" localSheetId="1">'VD2-Data '!$I$6:$L$23</definedName>
    <definedName name="充電電流Ｔ">'VD2-Data '!$I$6:$L$23</definedName>
    <definedName name="変１" localSheetId="1">#REF!</definedName>
    <definedName name="変１">#REF!</definedName>
    <definedName name="変３" localSheetId="1">#REF!</definedName>
    <definedName name="変３">#REF!</definedName>
    <definedName name="変ＵＳＥＲ" localSheetId="1">#REF!</definedName>
    <definedName name="変ＵＳＥＲ">#REF!</definedName>
    <definedName name="変圧器" localSheetId="1">'VD2-Data '!$D$27:$G$41</definedName>
    <definedName name="変圧器">'VD2-Data '!$D$27:$G$41</definedName>
  </definedNames>
  <calcPr calcId="145621"/>
</workbook>
</file>

<file path=xl/calcChain.xml><?xml version="1.0" encoding="utf-8"?>
<calcChain xmlns="http://schemas.openxmlformats.org/spreadsheetml/2006/main">
  <c r="AQ16" i="1" l="1"/>
  <c r="AE16" i="1" s="1"/>
  <c r="AQ15" i="1"/>
  <c r="P9" i="4" l="1"/>
  <c r="V25" i="1"/>
  <c r="Q25" i="1"/>
  <c r="L25" i="1"/>
  <c r="J25" i="1"/>
  <c r="H25" i="1"/>
  <c r="V23" i="1"/>
  <c r="Q23" i="1"/>
  <c r="L23" i="1"/>
  <c r="J23" i="1"/>
  <c r="H23" i="1"/>
  <c r="V18" i="1"/>
  <c r="AY18" i="1" s="1"/>
  <c r="Q18" i="1"/>
  <c r="L18" i="1"/>
  <c r="J18" i="1"/>
  <c r="H18" i="1"/>
  <c r="AS44" i="1"/>
  <c r="AL44" i="1"/>
  <c r="AM44" i="1" s="1"/>
  <c r="AI44" i="1"/>
  <c r="AJ44" i="1" s="1"/>
  <c r="AK44" i="1" s="1"/>
  <c r="AS43" i="1"/>
  <c r="AL43" i="1"/>
  <c r="AM43" i="1"/>
  <c r="AI43" i="1"/>
  <c r="AJ43" i="1" s="1"/>
  <c r="AK43" i="1" s="1"/>
  <c r="AS42" i="1"/>
  <c r="AL42" i="1"/>
  <c r="AM42" i="1" s="1"/>
  <c r="AI42" i="1"/>
  <c r="AJ42" i="1" s="1"/>
  <c r="AK42" i="1" s="1"/>
  <c r="AS41" i="1"/>
  <c r="AL41" i="1"/>
  <c r="AM41" i="1" s="1"/>
  <c r="AI41" i="1"/>
  <c r="AJ41" i="1" s="1"/>
  <c r="AK41" i="1" s="1"/>
  <c r="AS40" i="1"/>
  <c r="AL40" i="1"/>
  <c r="AM40" i="1" s="1"/>
  <c r="AI40" i="1"/>
  <c r="AJ40" i="1" s="1"/>
  <c r="AK40" i="1" s="1"/>
  <c r="AS39" i="1"/>
  <c r="AL39" i="1"/>
  <c r="AM39" i="1" s="1"/>
  <c r="AI39" i="1"/>
  <c r="AJ39" i="1" s="1"/>
  <c r="AK39" i="1" s="1"/>
  <c r="AS38" i="1"/>
  <c r="AL38" i="1"/>
  <c r="AM38" i="1" s="1"/>
  <c r="AI38" i="1"/>
  <c r="AJ38" i="1" s="1"/>
  <c r="AK38" i="1" s="1"/>
  <c r="AS37" i="1"/>
  <c r="AL37" i="1"/>
  <c r="AM37" i="1" s="1"/>
  <c r="AI37" i="1"/>
  <c r="AJ37" i="1" s="1"/>
  <c r="AK37" i="1" s="1"/>
  <c r="AS36" i="1"/>
  <c r="AL36" i="1"/>
  <c r="AM36" i="1" s="1"/>
  <c r="AI36" i="1"/>
  <c r="AJ36" i="1" s="1"/>
  <c r="AK36" i="1" s="1"/>
  <c r="AS35" i="1"/>
  <c r="AL35" i="1"/>
  <c r="AM35" i="1" s="1"/>
  <c r="AI35" i="1"/>
  <c r="AJ35" i="1" s="1"/>
  <c r="AK35" i="1" s="1"/>
  <c r="AS34" i="1"/>
  <c r="AL34" i="1"/>
  <c r="AM34" i="1" s="1"/>
  <c r="AI34" i="1"/>
  <c r="AJ34" i="1"/>
  <c r="AK34" i="1" s="1"/>
  <c r="AS33" i="1"/>
  <c r="AL33" i="1"/>
  <c r="AM33" i="1" s="1"/>
  <c r="AI33" i="1"/>
  <c r="AJ33" i="1" s="1"/>
  <c r="AK33" i="1" s="1"/>
  <c r="AS32" i="1"/>
  <c r="AL32" i="1"/>
  <c r="AM32" i="1" s="1"/>
  <c r="AI32" i="1"/>
  <c r="AJ32" i="1" s="1"/>
  <c r="AK32" i="1" s="1"/>
  <c r="AS31" i="1"/>
  <c r="AL31" i="1"/>
  <c r="AM31" i="1" s="1"/>
  <c r="AI31" i="1"/>
  <c r="AJ31" i="1" s="1"/>
  <c r="AK31" i="1" s="1"/>
  <c r="AS30" i="1"/>
  <c r="AL30" i="1"/>
  <c r="AM30" i="1" s="1"/>
  <c r="AI30" i="1"/>
  <c r="AJ30" i="1" s="1"/>
  <c r="AK30" i="1" s="1"/>
  <c r="AS29" i="1"/>
  <c r="AL29" i="1"/>
  <c r="AM29" i="1" s="1"/>
  <c r="AI29" i="1"/>
  <c r="AJ29" i="1" s="1"/>
  <c r="AK29" i="1" s="1"/>
  <c r="AS28" i="1"/>
  <c r="AL28" i="1"/>
  <c r="AM28" i="1"/>
  <c r="AI28" i="1"/>
  <c r="AJ28" i="1" s="1"/>
  <c r="AK28" i="1" s="1"/>
  <c r="AS27" i="1"/>
  <c r="AL27" i="1"/>
  <c r="AM27" i="1" s="1"/>
  <c r="AI27" i="1"/>
  <c r="AJ27" i="1" s="1"/>
  <c r="AK27" i="1" s="1"/>
  <c r="AS26" i="1"/>
  <c r="AL26" i="1"/>
  <c r="AM26" i="1" s="1"/>
  <c r="AI26" i="1"/>
  <c r="AJ26" i="1" s="1"/>
  <c r="AK26" i="1" s="1"/>
  <c r="AS25" i="1"/>
  <c r="AS24" i="1"/>
  <c r="AL24" i="1"/>
  <c r="AM24" i="1" s="1"/>
  <c r="AI24" i="1"/>
  <c r="AJ24" i="1" s="1"/>
  <c r="AK24" i="1" s="1"/>
  <c r="AS23" i="1"/>
  <c r="AS22" i="1"/>
  <c r="AL22" i="1"/>
  <c r="AM22" i="1" s="1"/>
  <c r="AI22" i="1"/>
  <c r="AJ22" i="1" s="1"/>
  <c r="AK22" i="1" s="1"/>
  <c r="AS21" i="1"/>
  <c r="AL21" i="1"/>
  <c r="AM21" i="1" s="1"/>
  <c r="AI21" i="1"/>
  <c r="AJ21" i="1" s="1"/>
  <c r="AK21" i="1" s="1"/>
  <c r="AS20" i="1"/>
  <c r="AL20" i="1"/>
  <c r="AM20" i="1" s="1"/>
  <c r="AI20" i="1"/>
  <c r="AJ20" i="1" s="1"/>
  <c r="AK20" i="1" s="1"/>
  <c r="AS19" i="1"/>
  <c r="AL19" i="1"/>
  <c r="AM19" i="1" s="1"/>
  <c r="AI19" i="1"/>
  <c r="AJ19" i="1" s="1"/>
  <c r="AK19" i="1" s="1"/>
  <c r="AS18" i="1"/>
  <c r="AS17" i="1"/>
  <c r="AL17" i="1"/>
  <c r="AM17" i="1" s="1"/>
  <c r="AI17" i="1"/>
  <c r="AJ17" i="1" s="1"/>
  <c r="AK17" i="1" s="1"/>
  <c r="AS16" i="1"/>
  <c r="AS15" i="1"/>
  <c r="AL15" i="1"/>
  <c r="AM15" i="1" s="1"/>
  <c r="AI15" i="1"/>
  <c r="AJ15" i="1" s="1"/>
  <c r="AK15" i="1" s="1"/>
  <c r="BS44" i="1"/>
  <c r="D44" i="1" s="1"/>
  <c r="BS43" i="1"/>
  <c r="D43" i="1" s="1"/>
  <c r="BS42" i="1"/>
  <c r="D42" i="1" s="1"/>
  <c r="BS41" i="1"/>
  <c r="D41" i="1" s="1"/>
  <c r="BS40" i="1"/>
  <c r="D40" i="1" s="1"/>
  <c r="BS39" i="1"/>
  <c r="D39" i="1" s="1"/>
  <c r="BS38" i="1"/>
  <c r="D38" i="1" s="1"/>
  <c r="BS37" i="1"/>
  <c r="D37" i="1" s="1"/>
  <c r="BS36" i="1"/>
  <c r="D36" i="1" s="1"/>
  <c r="BS35" i="1"/>
  <c r="D35" i="1" s="1"/>
  <c r="BS34" i="1"/>
  <c r="D34" i="1" s="1"/>
  <c r="BS33" i="1"/>
  <c r="D33" i="1" s="1"/>
  <c r="BS32" i="1"/>
  <c r="D32" i="1" s="1"/>
  <c r="BS31" i="1"/>
  <c r="D31" i="1" s="1"/>
  <c r="BS30" i="1"/>
  <c r="D30" i="1" s="1"/>
  <c r="BS29" i="1"/>
  <c r="D29" i="1" s="1"/>
  <c r="BS28" i="1"/>
  <c r="D28" i="1" s="1"/>
  <c r="BS27" i="1"/>
  <c r="D27" i="1" s="1"/>
  <c r="BS26" i="1"/>
  <c r="D26" i="1" s="1"/>
  <c r="BS25" i="1"/>
  <c r="D25" i="1" s="1"/>
  <c r="BS24" i="1"/>
  <c r="D24" i="1" s="1"/>
  <c r="BS23" i="1"/>
  <c r="D23" i="1" s="1"/>
  <c r="BS22" i="1"/>
  <c r="D22" i="1" s="1"/>
  <c r="BS21" i="1"/>
  <c r="D21" i="1" s="1"/>
  <c r="BS20" i="1"/>
  <c r="D20" i="1" s="1"/>
  <c r="BS19" i="1"/>
  <c r="D19" i="1" s="1"/>
  <c r="BS18" i="1"/>
  <c r="D18" i="1" s="1"/>
  <c r="BS17" i="1"/>
  <c r="D17" i="1" s="1"/>
  <c r="BS16" i="1"/>
  <c r="D16" i="1" s="1"/>
  <c r="BS15" i="1"/>
  <c r="BS45" i="1"/>
  <c r="BL44" i="1"/>
  <c r="AV44" i="1"/>
  <c r="AX44" i="1" s="1"/>
  <c r="V44" i="1"/>
  <c r="AZ44" i="1"/>
  <c r="BC44" i="1" s="1"/>
  <c r="BA44" i="1"/>
  <c r="AY44" i="1"/>
  <c r="AU44" i="1"/>
  <c r="AW44" i="1" s="1"/>
  <c r="BB44" i="1"/>
  <c r="AR44" i="1"/>
  <c r="AT44" i="1"/>
  <c r="AQ44" i="1"/>
  <c r="AE44" i="1"/>
  <c r="AF44" i="1" s="1"/>
  <c r="Q44" i="1"/>
  <c r="S44" i="1" s="1"/>
  <c r="L44" i="1"/>
  <c r="J44" i="1"/>
  <c r="H44" i="1"/>
  <c r="BL43" i="1"/>
  <c r="AV43" i="1"/>
  <c r="AX43" i="1" s="1"/>
  <c r="V43" i="1"/>
  <c r="BA43" i="1"/>
  <c r="AU43" i="1"/>
  <c r="AW43" i="1" s="1"/>
  <c r="AR43" i="1"/>
  <c r="AT43" i="1"/>
  <c r="AQ43" i="1"/>
  <c r="AE43" i="1"/>
  <c r="AG43" i="1" s="1"/>
  <c r="Q43" i="1"/>
  <c r="S43" i="1" s="1"/>
  <c r="L43" i="1"/>
  <c r="J43" i="1"/>
  <c r="H43" i="1"/>
  <c r="BL42" i="1"/>
  <c r="AV42" i="1"/>
  <c r="AX42" i="1" s="1"/>
  <c r="V42" i="1"/>
  <c r="AZ42" i="1"/>
  <c r="BA42" i="1"/>
  <c r="AY42" i="1"/>
  <c r="BB42" i="1" s="1"/>
  <c r="AU42" i="1"/>
  <c r="AW42" i="1" s="1"/>
  <c r="AR42" i="1"/>
  <c r="AT42" i="1"/>
  <c r="AQ42" i="1"/>
  <c r="AE42" i="1"/>
  <c r="AG42" i="1" s="1"/>
  <c r="Q42" i="1"/>
  <c r="S42" i="1" s="1"/>
  <c r="L42" i="1"/>
  <c r="J42" i="1"/>
  <c r="H42" i="1"/>
  <c r="BL41" i="1"/>
  <c r="AV41" i="1"/>
  <c r="AX41" i="1" s="1"/>
  <c r="V41" i="1"/>
  <c r="BA41" i="1"/>
  <c r="AU41" i="1"/>
  <c r="AW41" i="1" s="1"/>
  <c r="AR41" i="1"/>
  <c r="AT41" i="1"/>
  <c r="AQ41" i="1"/>
  <c r="AE41" i="1"/>
  <c r="AG41" i="1" s="1"/>
  <c r="AF41" i="1"/>
  <c r="Q41" i="1"/>
  <c r="S41" i="1" s="1"/>
  <c r="L41" i="1"/>
  <c r="J41" i="1"/>
  <c r="H41" i="1"/>
  <c r="BL40" i="1"/>
  <c r="AV40" i="1"/>
  <c r="AX40" i="1" s="1"/>
  <c r="V40" i="1"/>
  <c r="AZ40" i="1"/>
  <c r="BA40" i="1"/>
  <c r="AY40" i="1"/>
  <c r="AU40" i="1"/>
  <c r="AW40" i="1" s="1"/>
  <c r="AR40" i="1"/>
  <c r="AT40" i="1"/>
  <c r="AQ40" i="1"/>
  <c r="AE40" i="1"/>
  <c r="AF40" i="1" s="1"/>
  <c r="AG40" i="1"/>
  <c r="Q40" i="1"/>
  <c r="S40" i="1" s="1"/>
  <c r="L40" i="1"/>
  <c r="J40" i="1"/>
  <c r="H40" i="1"/>
  <c r="BL39" i="1"/>
  <c r="AV39" i="1"/>
  <c r="AX39" i="1" s="1"/>
  <c r="V39" i="1"/>
  <c r="AY39" i="1" s="1"/>
  <c r="AZ39" i="1"/>
  <c r="BA39" i="1"/>
  <c r="AU39" i="1"/>
  <c r="AW39" i="1" s="1"/>
  <c r="AR39" i="1"/>
  <c r="AT39" i="1"/>
  <c r="AQ39" i="1"/>
  <c r="AE39" i="1"/>
  <c r="AF39" i="1" s="1"/>
  <c r="AG39" i="1"/>
  <c r="Q39" i="1"/>
  <c r="S39" i="1" s="1"/>
  <c r="L39" i="1"/>
  <c r="J39" i="1"/>
  <c r="H39" i="1"/>
  <c r="BL38" i="1"/>
  <c r="AV38" i="1"/>
  <c r="AX38" i="1" s="1"/>
  <c r="V38" i="1"/>
  <c r="AZ38" i="1"/>
  <c r="BA38" i="1"/>
  <c r="AY38" i="1"/>
  <c r="AU38" i="1"/>
  <c r="AW38" i="1" s="1"/>
  <c r="AR38" i="1"/>
  <c r="AT38" i="1"/>
  <c r="AQ38" i="1"/>
  <c r="AE38" i="1"/>
  <c r="AF38" i="1" s="1"/>
  <c r="Q38" i="1"/>
  <c r="S38" i="1" s="1"/>
  <c r="L38" i="1"/>
  <c r="J38" i="1"/>
  <c r="H38" i="1"/>
  <c r="BL37" i="1"/>
  <c r="AV37" i="1"/>
  <c r="AX37" i="1" s="1"/>
  <c r="V37" i="1"/>
  <c r="AY37" i="1" s="1"/>
  <c r="BA37" i="1"/>
  <c r="AU37" i="1"/>
  <c r="AW37" i="1"/>
  <c r="AR37" i="1"/>
  <c r="AT37" i="1"/>
  <c r="AQ37" i="1"/>
  <c r="AE37" i="1"/>
  <c r="AG37" i="1" s="1"/>
  <c r="Q37" i="1"/>
  <c r="S37" i="1" s="1"/>
  <c r="L37" i="1"/>
  <c r="J37" i="1"/>
  <c r="H37" i="1"/>
  <c r="BL36" i="1"/>
  <c r="AV36" i="1"/>
  <c r="AX36" i="1" s="1"/>
  <c r="V36" i="1"/>
  <c r="BA36" i="1"/>
  <c r="AU36" i="1"/>
  <c r="AW36" i="1" s="1"/>
  <c r="AR36" i="1"/>
  <c r="AT36" i="1"/>
  <c r="AQ36" i="1"/>
  <c r="AE36" i="1"/>
  <c r="AG36" i="1" s="1"/>
  <c r="Q36" i="1"/>
  <c r="S36" i="1" s="1"/>
  <c r="L36" i="1"/>
  <c r="J36" i="1"/>
  <c r="H36" i="1"/>
  <c r="BL35" i="1"/>
  <c r="AV35" i="1"/>
  <c r="AX35" i="1" s="1"/>
  <c r="V35" i="1"/>
  <c r="AZ35" i="1" s="1"/>
  <c r="BA35" i="1"/>
  <c r="AY35" i="1"/>
  <c r="BB35" i="1" s="1"/>
  <c r="AU35" i="1"/>
  <c r="AW35" i="1" s="1"/>
  <c r="AR35" i="1"/>
  <c r="AT35" i="1"/>
  <c r="AQ35" i="1"/>
  <c r="AE35" i="1"/>
  <c r="AF35" i="1" s="1"/>
  <c r="AG35" i="1"/>
  <c r="Q35" i="1"/>
  <c r="S35" i="1" s="1"/>
  <c r="L35" i="1"/>
  <c r="J35" i="1"/>
  <c r="H35" i="1"/>
  <c r="BL34" i="1"/>
  <c r="AV34" i="1"/>
  <c r="AX34" i="1" s="1"/>
  <c r="BE34" i="1" s="1"/>
  <c r="V34" i="1"/>
  <c r="AZ34" i="1"/>
  <c r="BC34" i="1" s="1"/>
  <c r="BA34" i="1"/>
  <c r="AY34" i="1"/>
  <c r="AU34" i="1"/>
  <c r="AW34" i="1" s="1"/>
  <c r="AR34" i="1"/>
  <c r="AT34" i="1"/>
  <c r="AQ34" i="1"/>
  <c r="AE34" i="1"/>
  <c r="AF34" i="1" s="1"/>
  <c r="AG34" i="1"/>
  <c r="Q34" i="1"/>
  <c r="S34" i="1" s="1"/>
  <c r="L34" i="1"/>
  <c r="J34" i="1"/>
  <c r="H34" i="1"/>
  <c r="BL33" i="1"/>
  <c r="AV33" i="1"/>
  <c r="AX33" i="1" s="1"/>
  <c r="V33" i="1"/>
  <c r="BA33" i="1"/>
  <c r="AU33" i="1"/>
  <c r="AW33" i="1" s="1"/>
  <c r="AR33" i="1"/>
  <c r="AT33" i="1"/>
  <c r="AQ33" i="1"/>
  <c r="AE33" i="1"/>
  <c r="Q33" i="1"/>
  <c r="S33" i="1" s="1"/>
  <c r="L33" i="1"/>
  <c r="J33" i="1"/>
  <c r="H33" i="1"/>
  <c r="BL32" i="1"/>
  <c r="AV32" i="1"/>
  <c r="AX32" i="1" s="1"/>
  <c r="V32" i="1"/>
  <c r="BA32" i="1"/>
  <c r="AU32" i="1"/>
  <c r="AW32" i="1" s="1"/>
  <c r="AR32" i="1"/>
  <c r="AT32" i="1"/>
  <c r="AQ32" i="1"/>
  <c r="AE32" i="1"/>
  <c r="AF32" i="1" s="1"/>
  <c r="Q32" i="1"/>
  <c r="S32" i="1" s="1"/>
  <c r="L32" i="1"/>
  <c r="J32" i="1"/>
  <c r="H32" i="1"/>
  <c r="BL31" i="1"/>
  <c r="AV31" i="1"/>
  <c r="AX31" i="1" s="1"/>
  <c r="V31" i="1"/>
  <c r="AZ31" i="1" s="1"/>
  <c r="BA31" i="1"/>
  <c r="AU31" i="1"/>
  <c r="AW31" i="1" s="1"/>
  <c r="AR31" i="1"/>
  <c r="AT31" i="1"/>
  <c r="AQ31" i="1"/>
  <c r="AE31" i="1"/>
  <c r="AF31" i="1" s="1"/>
  <c r="Q31" i="1"/>
  <c r="S31" i="1" s="1"/>
  <c r="L31" i="1"/>
  <c r="J31" i="1"/>
  <c r="H31" i="1"/>
  <c r="BL30" i="1"/>
  <c r="AV30" i="1"/>
  <c r="AX30" i="1" s="1"/>
  <c r="V30" i="1"/>
  <c r="AZ30" i="1"/>
  <c r="BC30" i="1" s="1"/>
  <c r="BA30" i="1"/>
  <c r="AY30" i="1"/>
  <c r="BB30" i="1" s="1"/>
  <c r="AU30" i="1"/>
  <c r="AW30" i="1" s="1"/>
  <c r="AR30" i="1"/>
  <c r="AT30" i="1"/>
  <c r="AQ30" i="1"/>
  <c r="AE30" i="1"/>
  <c r="AF30" i="1" s="1"/>
  <c r="Q30" i="1"/>
  <c r="S30" i="1" s="1"/>
  <c r="L30" i="1"/>
  <c r="J30" i="1"/>
  <c r="H30" i="1"/>
  <c r="BL29" i="1"/>
  <c r="AV29" i="1"/>
  <c r="AX29" i="1" s="1"/>
  <c r="V29" i="1"/>
  <c r="BA29" i="1"/>
  <c r="AU29" i="1"/>
  <c r="AW29" i="1" s="1"/>
  <c r="AR29" i="1"/>
  <c r="AT29" i="1"/>
  <c r="AQ29" i="1"/>
  <c r="AE29" i="1"/>
  <c r="Q29" i="1"/>
  <c r="S29" i="1" s="1"/>
  <c r="L29" i="1"/>
  <c r="J29" i="1"/>
  <c r="H29" i="1"/>
  <c r="BL28" i="1"/>
  <c r="AV28" i="1"/>
  <c r="AX28" i="1" s="1"/>
  <c r="V28" i="1"/>
  <c r="BA28" i="1"/>
  <c r="AU28" i="1"/>
  <c r="AW28" i="1" s="1"/>
  <c r="AR28" i="1"/>
  <c r="AT28" i="1"/>
  <c r="AQ28" i="1"/>
  <c r="AE28" i="1"/>
  <c r="AF28" i="1" s="1"/>
  <c r="Q28" i="1"/>
  <c r="S28" i="1" s="1"/>
  <c r="L28" i="1"/>
  <c r="J28" i="1"/>
  <c r="H28" i="1"/>
  <c r="BL27" i="1"/>
  <c r="AV27" i="1"/>
  <c r="AX27" i="1" s="1"/>
  <c r="V27" i="1"/>
  <c r="AZ27" i="1" s="1"/>
  <c r="BA27" i="1"/>
  <c r="AY27" i="1"/>
  <c r="BB27" i="1" s="1"/>
  <c r="AU27" i="1"/>
  <c r="AW27" i="1" s="1"/>
  <c r="BD27" i="1" s="1"/>
  <c r="AR27" i="1"/>
  <c r="AT27" i="1"/>
  <c r="AQ27" i="1"/>
  <c r="AE27" i="1"/>
  <c r="AF27" i="1" s="1"/>
  <c r="Q27" i="1"/>
  <c r="S27" i="1" s="1"/>
  <c r="L27" i="1"/>
  <c r="J27" i="1"/>
  <c r="H27" i="1"/>
  <c r="BL26" i="1"/>
  <c r="AV26" i="1"/>
  <c r="AX26" i="1"/>
  <c r="V26" i="1"/>
  <c r="AZ26" i="1"/>
  <c r="BA26" i="1"/>
  <c r="AY26" i="1"/>
  <c r="BB26" i="1" s="1"/>
  <c r="AU26" i="1"/>
  <c r="AW26" i="1" s="1"/>
  <c r="AR26" i="1"/>
  <c r="AT26" i="1"/>
  <c r="AQ26" i="1"/>
  <c r="AE26" i="1"/>
  <c r="AF26" i="1" s="1"/>
  <c r="Q26" i="1"/>
  <c r="S26" i="1" s="1"/>
  <c r="L26" i="1"/>
  <c r="J26" i="1"/>
  <c r="H26" i="1"/>
  <c r="BL25" i="1"/>
  <c r="AV25" i="1"/>
  <c r="AX25" i="1" s="1"/>
  <c r="BA25" i="1"/>
  <c r="AU25" i="1"/>
  <c r="AW25" i="1" s="1"/>
  <c r="AR25" i="1"/>
  <c r="AT25" i="1"/>
  <c r="AQ25" i="1"/>
  <c r="AE25" i="1" s="1"/>
  <c r="BL24" i="1"/>
  <c r="AV24" i="1"/>
  <c r="AX24" i="1"/>
  <c r="V24" i="1"/>
  <c r="AZ24" i="1"/>
  <c r="BA24" i="1"/>
  <c r="AY24" i="1"/>
  <c r="AU24" i="1"/>
  <c r="AW24" i="1" s="1"/>
  <c r="BB24" i="1"/>
  <c r="AR24" i="1"/>
  <c r="AT24" i="1"/>
  <c r="AQ24" i="1"/>
  <c r="AE24" i="1"/>
  <c r="AF24" i="1" s="1"/>
  <c r="Q24" i="1"/>
  <c r="S24" i="1" s="1"/>
  <c r="L24" i="1"/>
  <c r="J24" i="1"/>
  <c r="H24" i="1"/>
  <c r="BL23" i="1"/>
  <c r="AV23" i="1"/>
  <c r="AX23" i="1" s="1"/>
  <c r="BA23" i="1"/>
  <c r="AU23" i="1"/>
  <c r="AW23" i="1" s="1"/>
  <c r="AR23" i="1"/>
  <c r="AT23" i="1"/>
  <c r="AQ23" i="1"/>
  <c r="AE23" i="1" s="1"/>
  <c r="BL22" i="1"/>
  <c r="AV22" i="1"/>
  <c r="AX22" i="1" s="1"/>
  <c r="V22" i="1"/>
  <c r="AZ22" i="1"/>
  <c r="BA22" i="1"/>
  <c r="AY22" i="1"/>
  <c r="AU22" i="1"/>
  <c r="AW22" i="1" s="1"/>
  <c r="BB22" i="1"/>
  <c r="AR22" i="1"/>
  <c r="AT22" i="1"/>
  <c r="AQ22" i="1"/>
  <c r="AE22" i="1"/>
  <c r="AG22" i="1" s="1"/>
  <c r="Q22" i="1"/>
  <c r="S22" i="1" s="1"/>
  <c r="L22" i="1"/>
  <c r="J22" i="1"/>
  <c r="H22" i="1"/>
  <c r="BL21" i="1"/>
  <c r="AV21" i="1"/>
  <c r="AX21" i="1" s="1"/>
  <c r="V21" i="1"/>
  <c r="BA21" i="1"/>
  <c r="AU21" i="1"/>
  <c r="AW21" i="1" s="1"/>
  <c r="AR21" i="1"/>
  <c r="AT21" i="1"/>
  <c r="AQ21" i="1"/>
  <c r="AE21" i="1"/>
  <c r="AF21" i="1" s="1"/>
  <c r="Q21" i="1"/>
  <c r="S21" i="1" s="1"/>
  <c r="L21" i="1"/>
  <c r="J21" i="1"/>
  <c r="H21" i="1"/>
  <c r="BL20" i="1"/>
  <c r="AV20" i="1"/>
  <c r="AX20" i="1" s="1"/>
  <c r="V20" i="1"/>
  <c r="AZ20" i="1"/>
  <c r="BC20" i="1" s="1"/>
  <c r="BA20" i="1"/>
  <c r="AY20" i="1"/>
  <c r="AU20" i="1"/>
  <c r="AW20" i="1" s="1"/>
  <c r="BB20" i="1"/>
  <c r="AR20" i="1"/>
  <c r="AT20" i="1"/>
  <c r="AQ20" i="1"/>
  <c r="AE20" i="1"/>
  <c r="AG20" i="1" s="1"/>
  <c r="Q20" i="1"/>
  <c r="S20" i="1" s="1"/>
  <c r="L20" i="1"/>
  <c r="J20" i="1"/>
  <c r="H20" i="1"/>
  <c r="BL19" i="1"/>
  <c r="AV19" i="1"/>
  <c r="AX19" i="1" s="1"/>
  <c r="V19" i="1"/>
  <c r="BA19" i="1"/>
  <c r="AU19" i="1"/>
  <c r="AW19" i="1" s="1"/>
  <c r="AR19" i="1"/>
  <c r="AT19" i="1"/>
  <c r="AQ19" i="1"/>
  <c r="AE19" i="1"/>
  <c r="AG19" i="1" s="1"/>
  <c r="Q19" i="1"/>
  <c r="S19" i="1" s="1"/>
  <c r="L19" i="1"/>
  <c r="J19" i="1"/>
  <c r="H19" i="1"/>
  <c r="BL18" i="1"/>
  <c r="AV18" i="1"/>
  <c r="AX18" i="1" s="1"/>
  <c r="AZ18" i="1"/>
  <c r="BA18" i="1"/>
  <c r="AU18" i="1"/>
  <c r="AW18" i="1" s="1"/>
  <c r="AR18" i="1"/>
  <c r="AT18" i="1"/>
  <c r="AQ18" i="1"/>
  <c r="AE18" i="1" s="1"/>
  <c r="BL17" i="1"/>
  <c r="AV17" i="1"/>
  <c r="AX17" i="1" s="1"/>
  <c r="V17" i="1"/>
  <c r="AZ17" i="1" s="1"/>
  <c r="BA17" i="1"/>
  <c r="AU17" i="1"/>
  <c r="AW17" i="1" s="1"/>
  <c r="AR17" i="1"/>
  <c r="AT17" i="1"/>
  <c r="AQ17" i="1"/>
  <c r="AE17" i="1"/>
  <c r="AF17" i="1" s="1"/>
  <c r="Q17" i="1"/>
  <c r="S17" i="1" s="1"/>
  <c r="L17" i="1"/>
  <c r="J17" i="1"/>
  <c r="H17" i="1"/>
  <c r="BL16" i="1"/>
  <c r="AV16" i="1"/>
  <c r="AX16" i="1" s="1"/>
  <c r="V16" i="1"/>
  <c r="AY16" i="1" s="1"/>
  <c r="BA16" i="1"/>
  <c r="AU16" i="1"/>
  <c r="AW16" i="1" s="1"/>
  <c r="AR16" i="1"/>
  <c r="AT16" i="1"/>
  <c r="AG16" i="1"/>
  <c r="Q16" i="1"/>
  <c r="L16" i="1"/>
  <c r="J16" i="1"/>
  <c r="H16" i="1"/>
  <c r="BL15" i="1"/>
  <c r="AV15" i="1"/>
  <c r="AX15" i="1" s="1"/>
  <c r="V15" i="1"/>
  <c r="AY15" i="1" s="1"/>
  <c r="BB15" i="1" s="1"/>
  <c r="AZ15" i="1"/>
  <c r="BC15" i="1" s="1"/>
  <c r="BA15" i="1"/>
  <c r="AU15" i="1"/>
  <c r="AW15" i="1" s="1"/>
  <c r="AR15" i="1"/>
  <c r="AT15" i="1"/>
  <c r="AE15" i="1"/>
  <c r="AF15" i="1" s="1"/>
  <c r="Q15" i="1"/>
  <c r="S15" i="1" s="1"/>
  <c r="L15" i="1"/>
  <c r="J15" i="1"/>
  <c r="H15" i="1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BB18" i="1" l="1"/>
  <c r="AG28" i="1"/>
  <c r="BJ27" i="1"/>
  <c r="AG24" i="1"/>
  <c r="AF42" i="1"/>
  <c r="AF22" i="1"/>
  <c r="AG21" i="1"/>
  <c r="AF36" i="1"/>
  <c r="AG27" i="1"/>
  <c r="BE20" i="1"/>
  <c r="BK20" i="1" s="1"/>
  <c r="AG15" i="1"/>
  <c r="AG17" i="1"/>
  <c r="AG31" i="1"/>
  <c r="AG32" i="1"/>
  <c r="AG38" i="1"/>
  <c r="AG44" i="1"/>
  <c r="AF25" i="1"/>
  <c r="AG25" i="1"/>
  <c r="AG23" i="1"/>
  <c r="AF23" i="1"/>
  <c r="AG18" i="1"/>
  <c r="AF18" i="1"/>
  <c r="AZ16" i="1"/>
  <c r="BB16" i="1" s="1"/>
  <c r="BD26" i="1"/>
  <c r="BJ26" i="1" s="1"/>
  <c r="BD30" i="1"/>
  <c r="BJ30" i="1" s="1"/>
  <c r="BE44" i="1"/>
  <c r="BK44" i="1" s="1"/>
  <c r="BE15" i="1"/>
  <c r="BD15" i="1"/>
  <c r="BJ15" i="1" s="1"/>
  <c r="AF20" i="1"/>
  <c r="AG26" i="1"/>
  <c r="AG30" i="1"/>
  <c r="AF16" i="1"/>
  <c r="BC18" i="1"/>
  <c r="BE18" i="1" s="1"/>
  <c r="BE19" i="1"/>
  <c r="BD18" i="1"/>
  <c r="AZ23" i="1"/>
  <c r="AY23" i="1"/>
  <c r="BE26" i="1"/>
  <c r="AG29" i="1"/>
  <c r="AF29" i="1"/>
  <c r="AY33" i="1"/>
  <c r="AZ33" i="1"/>
  <c r="BC33" i="1" s="1"/>
  <c r="BE33" i="1" s="1"/>
  <c r="BE21" i="1"/>
  <c r="BC26" i="1"/>
  <c r="AY17" i="1"/>
  <c r="BB17" i="1" s="1"/>
  <c r="BD17" i="1" s="1"/>
  <c r="AF19" i="1"/>
  <c r="AZ19" i="1"/>
  <c r="BC19" i="1" s="1"/>
  <c r="AY19" i="1"/>
  <c r="BD22" i="1"/>
  <c r="BC22" i="1"/>
  <c r="BE22" i="1" s="1"/>
  <c r="BD24" i="1"/>
  <c r="BC24" i="1"/>
  <c r="BE24" i="1" s="1"/>
  <c r="BC27" i="1"/>
  <c r="AY28" i="1"/>
  <c r="AZ28" i="1"/>
  <c r="BC28" i="1" s="1"/>
  <c r="BE28" i="1" s="1"/>
  <c r="AY31" i="1"/>
  <c r="BB31" i="1" s="1"/>
  <c r="BK34" i="1"/>
  <c r="AY36" i="1"/>
  <c r="BB36" i="1" s="1"/>
  <c r="BD36" i="1" s="1"/>
  <c r="AZ36" i="1"/>
  <c r="BE41" i="1"/>
  <c r="AY25" i="1"/>
  <c r="BB25" i="1" s="1"/>
  <c r="AZ25" i="1"/>
  <c r="BE27" i="1"/>
  <c r="BC38" i="1"/>
  <c r="BB38" i="1"/>
  <c r="BD38" i="1" s="1"/>
  <c r="BD20" i="1"/>
  <c r="AY21" i="1"/>
  <c r="AZ21" i="1"/>
  <c r="BC21" i="1" s="1"/>
  <c r="BC31" i="1"/>
  <c r="AY32" i="1"/>
  <c r="BB32" i="1" s="1"/>
  <c r="BD32" i="1" s="1"/>
  <c r="AZ32" i="1"/>
  <c r="BB34" i="1"/>
  <c r="BD34" i="1" s="1"/>
  <c r="BG34" i="1" s="1"/>
  <c r="BI34" i="1" s="1"/>
  <c r="BD35" i="1"/>
  <c r="BC35" i="1"/>
  <c r="BE35" i="1" s="1"/>
  <c r="BD31" i="1"/>
  <c r="AY29" i="1"/>
  <c r="BB29" i="1" s="1"/>
  <c r="BD29" i="1" s="1"/>
  <c r="AZ29" i="1"/>
  <c r="BE30" i="1"/>
  <c r="BE31" i="1"/>
  <c r="AG33" i="1"/>
  <c r="AF33" i="1"/>
  <c r="BE38" i="1"/>
  <c r="BC39" i="1"/>
  <c r="BE39" i="1" s="1"/>
  <c r="BB39" i="1"/>
  <c r="BD39" i="1" s="1"/>
  <c r="BD44" i="1"/>
  <c r="BG44" i="1" s="1"/>
  <c r="BI44" i="1" s="1"/>
  <c r="AF37" i="1"/>
  <c r="AZ37" i="1"/>
  <c r="BC37" i="1" s="1"/>
  <c r="BE37" i="1" s="1"/>
  <c r="BC40" i="1"/>
  <c r="BE40" i="1" s="1"/>
  <c r="BB40" i="1"/>
  <c r="BD40" i="1" s="1"/>
  <c r="AF43" i="1"/>
  <c r="AY41" i="1"/>
  <c r="AZ41" i="1"/>
  <c r="BC41" i="1" s="1"/>
  <c r="BD42" i="1"/>
  <c r="BC42" i="1"/>
  <c r="BE42" i="1" s="1"/>
  <c r="AZ43" i="1"/>
  <c r="BC43" i="1" s="1"/>
  <c r="BE43" i="1" s="1"/>
  <c r="AY43" i="1"/>
  <c r="D15" i="1"/>
  <c r="BT15" i="1"/>
  <c r="BT16" i="1" s="1"/>
  <c r="BT17" i="1" s="1"/>
  <c r="BT18" i="1" s="1"/>
  <c r="BT19" i="1" s="1"/>
  <c r="BT20" i="1" s="1"/>
  <c r="BT21" i="1" s="1"/>
  <c r="BT22" i="1" s="1"/>
  <c r="BT23" i="1" s="1"/>
  <c r="BT24" i="1" s="1"/>
  <c r="BT25" i="1" s="1"/>
  <c r="BT26" i="1" s="1"/>
  <c r="BT27" i="1" s="1"/>
  <c r="BT28" i="1" s="1"/>
  <c r="BT29" i="1" s="1"/>
  <c r="BT30" i="1" s="1"/>
  <c r="BT31" i="1" s="1"/>
  <c r="BT32" i="1" s="1"/>
  <c r="BT33" i="1" s="1"/>
  <c r="BT34" i="1" s="1"/>
  <c r="BT35" i="1" s="1"/>
  <c r="BT36" i="1" s="1"/>
  <c r="BT37" i="1" s="1"/>
  <c r="BT38" i="1" s="1"/>
  <c r="BT39" i="1" s="1"/>
  <c r="BT40" i="1" s="1"/>
  <c r="BT41" i="1" s="1"/>
  <c r="BT42" i="1" s="1"/>
  <c r="BT43" i="1" s="1"/>
  <c r="BT44" i="1" s="1"/>
  <c r="BT45" i="1" s="1"/>
  <c r="BO57" i="1" s="1"/>
  <c r="BB23" i="1" l="1"/>
  <c r="BD23" i="1" s="1"/>
  <c r="BJ23" i="1" s="1"/>
  <c r="BF15" i="1"/>
  <c r="BH15" i="1" s="1"/>
  <c r="BK15" i="1"/>
  <c r="BG15" i="1"/>
  <c r="BI15" i="1" s="1"/>
  <c r="BF30" i="1"/>
  <c r="BH30" i="1" s="1"/>
  <c r="BD25" i="1"/>
  <c r="BJ25" i="1" s="1"/>
  <c r="BC23" i="1"/>
  <c r="BE23" i="1" s="1"/>
  <c r="BC16" i="1"/>
  <c r="BE16" i="1" s="1"/>
  <c r="BD16" i="1"/>
  <c r="BJ16" i="1" s="1"/>
  <c r="AN44" i="1"/>
  <c r="W44" i="1"/>
  <c r="BK43" i="1"/>
  <c r="BJ17" i="1"/>
  <c r="BK35" i="1"/>
  <c r="BG35" i="1"/>
  <c r="BI35" i="1" s="1"/>
  <c r="BJ32" i="1"/>
  <c r="BK28" i="1"/>
  <c r="BK42" i="1"/>
  <c r="BG42" i="1"/>
  <c r="BI42" i="1" s="1"/>
  <c r="BJ36" i="1"/>
  <c r="AN34" i="1"/>
  <c r="W34" i="1"/>
  <c r="BJ40" i="1"/>
  <c r="BF40" i="1"/>
  <c r="BH40" i="1" s="1"/>
  <c r="BJ20" i="1"/>
  <c r="BF20" i="1"/>
  <c r="BH20" i="1" s="1"/>
  <c r="BG27" i="1"/>
  <c r="BI27" i="1" s="1"/>
  <c r="BK27" i="1"/>
  <c r="BK41" i="1"/>
  <c r="BK37" i="1"/>
  <c r="BJ29" i="1"/>
  <c r="BJ34" i="1"/>
  <c r="BF34" i="1"/>
  <c r="BH34" i="1" s="1"/>
  <c r="BB41" i="1"/>
  <c r="BD41" i="1" s="1"/>
  <c r="BG41" i="1" s="1"/>
  <c r="BI41" i="1" s="1"/>
  <c r="AN15" i="1"/>
  <c r="W15" i="1"/>
  <c r="BG39" i="1"/>
  <c r="BI39" i="1" s="1"/>
  <c r="BK39" i="1"/>
  <c r="BK30" i="1"/>
  <c r="BG30" i="1"/>
  <c r="BI30" i="1" s="1"/>
  <c r="BC32" i="1"/>
  <c r="BE32" i="1" s="1"/>
  <c r="BB21" i="1"/>
  <c r="BD21" i="1" s="1"/>
  <c r="BG21" i="1" s="1"/>
  <c r="BI21" i="1" s="1"/>
  <c r="BC36" i="1"/>
  <c r="BE36" i="1" s="1"/>
  <c r="BF36" i="1" s="1"/>
  <c r="BH36" i="1" s="1"/>
  <c r="BF27" i="1"/>
  <c r="BH27" i="1" s="1"/>
  <c r="BJ22" i="1"/>
  <c r="BF22" i="1"/>
  <c r="BH22" i="1" s="1"/>
  <c r="BB33" i="1"/>
  <c r="BD33" i="1" s="1"/>
  <c r="BG33" i="1" s="1"/>
  <c r="BI33" i="1" s="1"/>
  <c r="BK18" i="1"/>
  <c r="BG18" i="1"/>
  <c r="BI18" i="1" s="1"/>
  <c r="BJ44" i="1"/>
  <c r="BF44" i="1"/>
  <c r="BH44" i="1" s="1"/>
  <c r="BK21" i="1"/>
  <c r="BG26" i="1"/>
  <c r="BI26" i="1" s="1"/>
  <c r="BK26" i="1"/>
  <c r="BJ18" i="1"/>
  <c r="BF18" i="1"/>
  <c r="BK19" i="1"/>
  <c r="BC17" i="1"/>
  <c r="BE17" i="1" s="1"/>
  <c r="BB43" i="1"/>
  <c r="BD43" i="1" s="1"/>
  <c r="BJ42" i="1"/>
  <c r="BF42" i="1"/>
  <c r="BH42" i="1" s="1"/>
  <c r="BG40" i="1"/>
  <c r="BI40" i="1" s="1"/>
  <c r="BK40" i="1"/>
  <c r="BC29" i="1"/>
  <c r="BE29" i="1" s="1"/>
  <c r="BF29" i="1" s="1"/>
  <c r="BH29" i="1" s="1"/>
  <c r="BJ31" i="1"/>
  <c r="BF31" i="1"/>
  <c r="BH31" i="1" s="1"/>
  <c r="BF35" i="1"/>
  <c r="BH35" i="1" s="1"/>
  <c r="BJ35" i="1"/>
  <c r="BC25" i="1"/>
  <c r="BE25" i="1" s="1"/>
  <c r="BB28" i="1"/>
  <c r="BD28" i="1" s="1"/>
  <c r="BG28" i="1" s="1"/>
  <c r="BI28" i="1" s="1"/>
  <c r="BJ24" i="1"/>
  <c r="BF24" i="1"/>
  <c r="BH24" i="1" s="1"/>
  <c r="BB19" i="1"/>
  <c r="BD19" i="1" s="1"/>
  <c r="BG20" i="1"/>
  <c r="BI20" i="1" s="1"/>
  <c r="BG38" i="1"/>
  <c r="BI38" i="1" s="1"/>
  <c r="BK38" i="1"/>
  <c r="BK24" i="1"/>
  <c r="BG24" i="1"/>
  <c r="BI24" i="1" s="1"/>
  <c r="BF39" i="1"/>
  <c r="BH39" i="1" s="1"/>
  <c r="BJ39" i="1"/>
  <c r="BG31" i="1"/>
  <c r="BI31" i="1" s="1"/>
  <c r="BK31" i="1"/>
  <c r="BJ38" i="1"/>
  <c r="BF38" i="1"/>
  <c r="BH38" i="1" s="1"/>
  <c r="BB37" i="1"/>
  <c r="BD37" i="1" s="1"/>
  <c r="BG37" i="1" s="1"/>
  <c r="BI37" i="1" s="1"/>
  <c r="BK22" i="1"/>
  <c r="BG22" i="1"/>
  <c r="BI22" i="1" s="1"/>
  <c r="BK33" i="1"/>
  <c r="BF26" i="1"/>
  <c r="BH26" i="1" s="1"/>
  <c r="BG23" i="1" l="1"/>
  <c r="BI23" i="1" s="1"/>
  <c r="AN23" i="1" s="1"/>
  <c r="BF16" i="1"/>
  <c r="BH16" i="1" s="1"/>
  <c r="BF25" i="1"/>
  <c r="BH25" i="1" s="1"/>
  <c r="BF23" i="1"/>
  <c r="BK23" i="1"/>
  <c r="AN18" i="1"/>
  <c r="W18" i="1"/>
  <c r="BH18" i="1"/>
  <c r="S18" i="1" s="1"/>
  <c r="BG16" i="1"/>
  <c r="BI16" i="1" s="1"/>
  <c r="AN16" i="1" s="1"/>
  <c r="BK16" i="1"/>
  <c r="W41" i="1"/>
  <c r="AN41" i="1"/>
  <c r="AN37" i="1"/>
  <c r="W37" i="1"/>
  <c r="AN38" i="1"/>
  <c r="W38" i="1"/>
  <c r="BK32" i="1"/>
  <c r="BG32" i="1"/>
  <c r="BI32" i="1" s="1"/>
  <c r="AN24" i="1"/>
  <c r="W24" i="1"/>
  <c r="AN20" i="1"/>
  <c r="W20" i="1"/>
  <c r="BJ28" i="1"/>
  <c r="BF28" i="1"/>
  <c r="BH28" i="1" s="1"/>
  <c r="AN40" i="1"/>
  <c r="W40" i="1"/>
  <c r="BG17" i="1"/>
  <c r="BI17" i="1" s="1"/>
  <c r="BK17" i="1"/>
  <c r="AN30" i="1"/>
  <c r="W30" i="1"/>
  <c r="AN21" i="1"/>
  <c r="W21" i="1"/>
  <c r="W35" i="1"/>
  <c r="AN35" i="1"/>
  <c r="W31" i="1"/>
  <c r="AN31" i="1"/>
  <c r="BF19" i="1"/>
  <c r="BH19" i="1" s="1"/>
  <c r="BJ19" i="1"/>
  <c r="BK25" i="1"/>
  <c r="BG25" i="1"/>
  <c r="BI25" i="1" s="1"/>
  <c r="BG19" i="1"/>
  <c r="BI19" i="1" s="1"/>
  <c r="BF33" i="1"/>
  <c r="BH33" i="1" s="1"/>
  <c r="BJ33" i="1"/>
  <c r="BK36" i="1"/>
  <c r="BG36" i="1"/>
  <c r="BI36" i="1" s="1"/>
  <c r="AN42" i="1"/>
  <c r="W42" i="1"/>
  <c r="AN33" i="1"/>
  <c r="W33" i="1"/>
  <c r="BF37" i="1"/>
  <c r="BH37" i="1" s="1"/>
  <c r="BJ37" i="1"/>
  <c r="BF43" i="1"/>
  <c r="BH43" i="1" s="1"/>
  <c r="BJ43" i="1"/>
  <c r="W39" i="1"/>
  <c r="AN39" i="1"/>
  <c r="AN28" i="1"/>
  <c r="W28" i="1"/>
  <c r="BG43" i="1"/>
  <c r="BI43" i="1" s="1"/>
  <c r="AN22" i="1"/>
  <c r="W22" i="1"/>
  <c r="BK29" i="1"/>
  <c r="BG29" i="1"/>
  <c r="BI29" i="1" s="1"/>
  <c r="AN26" i="1"/>
  <c r="W26" i="1"/>
  <c r="BF21" i="1"/>
  <c r="BH21" i="1" s="1"/>
  <c r="BJ21" i="1"/>
  <c r="BF41" i="1"/>
  <c r="BH41" i="1" s="1"/>
  <c r="BJ41" i="1"/>
  <c r="W27" i="1"/>
  <c r="AN27" i="1"/>
  <c r="BF32" i="1"/>
  <c r="BH32" i="1" s="1"/>
  <c r="BF17" i="1"/>
  <c r="BH17" i="1" s="1"/>
  <c r="W23" i="1" l="1"/>
  <c r="AI23" i="1" s="1"/>
  <c r="AJ23" i="1" s="1"/>
  <c r="AK23" i="1" s="1"/>
  <c r="S16" i="1"/>
  <c r="AN25" i="1"/>
  <c r="W25" i="1"/>
  <c r="S25" i="1"/>
  <c r="BH23" i="1"/>
  <c r="S23" i="1" s="1"/>
  <c r="AI18" i="1"/>
  <c r="AJ18" i="1" s="1"/>
  <c r="AK18" i="1" s="1"/>
  <c r="AL18" i="1"/>
  <c r="AM18" i="1" s="1"/>
  <c r="W16" i="1"/>
  <c r="AN19" i="1"/>
  <c r="W19" i="1"/>
  <c r="AN29" i="1"/>
  <c r="W29" i="1"/>
  <c r="W43" i="1"/>
  <c r="AN43" i="1"/>
  <c r="AN32" i="1"/>
  <c r="W32" i="1"/>
  <c r="AN36" i="1"/>
  <c r="W36" i="1"/>
  <c r="AN17" i="1"/>
  <c r="W17" i="1"/>
  <c r="AL16" i="1" l="1"/>
  <c r="AM16" i="1" s="1"/>
  <c r="AI16" i="1"/>
  <c r="AJ16" i="1" s="1"/>
  <c r="AK16" i="1" s="1"/>
  <c r="AL23" i="1"/>
  <c r="AM23" i="1" s="1"/>
  <c r="AI25" i="1"/>
  <c r="AJ25" i="1" s="1"/>
  <c r="AK25" i="1" s="1"/>
  <c r="AL25" i="1"/>
  <c r="AM25" i="1" s="1"/>
</calcChain>
</file>

<file path=xl/comments1.xml><?xml version="1.0" encoding="utf-8"?>
<comments xmlns="http://schemas.openxmlformats.org/spreadsheetml/2006/main">
  <authors>
    <author>佐海 恭三</author>
    <author>ＥＳＥ SERVICE</author>
  </authors>
  <commentList>
    <comment ref="R2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　　　　　　　　　　　　　　　　　　　　　　　　　　　　　　　　　　　　　　　　　　　　　　　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……</t>
        </r>
        <r>
          <rPr>
            <b/>
            <sz val="11"/>
            <color indexed="10"/>
            <rFont val="ＭＳ Ｐゴシック"/>
            <family val="3"/>
            <charset val="128"/>
          </rPr>
          <t>高圧進相コンデンサ</t>
        </r>
        <r>
          <rPr>
            <sz val="10"/>
            <color indexed="12"/>
            <rFont val="ＭＳ Ｐゴシック"/>
            <family val="3"/>
            <charset val="128"/>
          </rPr>
          <t>［ニチコン（株）1991.5］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……
</t>
        </r>
        <r>
          <rPr>
            <b/>
            <sz val="2"/>
            <color indexed="81"/>
            <rFont val="ＭＳ Ｐゴシック"/>
            <family val="3"/>
            <charset val="128"/>
          </rPr>
          <t xml:space="preserve">　　　　　　　　                                                                     
   　 </t>
        </r>
        <r>
          <rPr>
            <b/>
            <sz val="1"/>
            <color indexed="81"/>
            <rFont val="ＭＳ Ｐゴシック"/>
            <family val="3"/>
            <charset val="128"/>
          </rPr>
          <t>　</t>
        </r>
        <r>
          <rPr>
            <sz val="10"/>
            <color indexed="81"/>
            <rFont val="ＭＳ Ｐゴシック"/>
            <family val="3"/>
            <charset val="128"/>
          </rPr>
          <t>3300V，6600V-50Hz，60Hz（</t>
        </r>
        <r>
          <rPr>
            <sz val="10"/>
            <color indexed="14"/>
            <rFont val="ＭＳ Ｐゴシック"/>
            <family val="3"/>
            <charset val="128"/>
          </rPr>
          <t>直列リアクトル</t>
        </r>
        <r>
          <rPr>
            <sz val="10"/>
            <color indexed="10"/>
            <rFont val="ＭＳ Ｐゴシック"/>
            <family val="3"/>
            <charset val="128"/>
          </rPr>
          <t>なし</t>
        </r>
        <r>
          <rPr>
            <sz val="10"/>
            <color indexed="81"/>
            <rFont val="ＭＳ Ｐゴシック"/>
            <family val="3"/>
            <charset val="128"/>
          </rPr>
          <t>）
　　　</t>
        </r>
        <r>
          <rPr>
            <b/>
            <sz val="9"/>
            <color indexed="81"/>
            <rFont val="ＭＳ ゴシック"/>
            <family val="3"/>
            <charset val="128"/>
          </rPr>
          <t>　50, 75, 100,150,200,250,300</t>
        </r>
        <r>
          <rPr>
            <sz val="10"/>
            <color indexed="81"/>
            <rFont val="ＭＳ ゴシック"/>
            <family val="3"/>
            <charset val="128"/>
          </rPr>
          <t xml:space="preserve">[KVar]
  </t>
        </r>
        <r>
          <rPr>
            <sz val="10"/>
            <color indexed="81"/>
            <rFont val="ＭＳ Ｐゴシック"/>
            <family val="3"/>
            <charset val="128"/>
          </rPr>
          <t>3300V，6600V-50Hz，60Hz（</t>
        </r>
        <r>
          <rPr>
            <sz val="10"/>
            <color indexed="14"/>
            <rFont val="ＭＳ ゴシック"/>
            <family val="3"/>
            <charset val="128"/>
          </rPr>
          <t>直列リアクトル</t>
        </r>
        <r>
          <rPr>
            <sz val="10"/>
            <color indexed="10"/>
            <rFont val="ＭＳ ゴシック"/>
            <family val="3"/>
            <charset val="128"/>
          </rPr>
          <t>６％</t>
        </r>
        <r>
          <rPr>
            <sz val="10"/>
            <color indexed="81"/>
            <rFont val="ＭＳ ゴシック"/>
            <family val="3"/>
            <charset val="128"/>
          </rPr>
          <t xml:space="preserve">）
　　  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50, 75, 100,150,200,250,300,400,500,600,
 　  </t>
        </r>
        <r>
          <rPr>
            <b/>
            <sz val="9"/>
            <color indexed="23"/>
            <rFont val="ＭＳ ゴシック"/>
            <family val="3"/>
            <charset val="128"/>
          </rPr>
          <t>700</t>
        </r>
        <r>
          <rPr>
            <b/>
            <sz val="9"/>
            <color indexed="81"/>
            <rFont val="ＭＳ ゴシック"/>
            <family val="3"/>
            <charset val="128"/>
          </rPr>
          <t>,750,</t>
        </r>
        <r>
          <rPr>
            <b/>
            <sz val="9"/>
            <color indexed="23"/>
            <rFont val="ＭＳ ゴシック"/>
            <family val="3"/>
            <charset val="128"/>
          </rPr>
          <t>800</t>
        </r>
        <r>
          <rPr>
            <b/>
            <sz val="9"/>
            <color indexed="81"/>
            <rFont val="ＭＳ ゴシック"/>
            <family val="3"/>
            <charset val="128"/>
          </rPr>
          <t>,</t>
        </r>
        <r>
          <rPr>
            <b/>
            <sz val="9"/>
            <color indexed="23"/>
            <rFont val="ＭＳ ゴシック"/>
            <family val="3"/>
            <charset val="128"/>
          </rPr>
          <t>900</t>
        </r>
        <r>
          <rPr>
            <b/>
            <sz val="9"/>
            <color indexed="81"/>
            <rFont val="ＭＳ ゴシック"/>
            <family val="3"/>
            <charset val="128"/>
          </rPr>
          <t>,1000</t>
        </r>
        <r>
          <rPr>
            <sz val="10"/>
            <color indexed="81"/>
            <rFont val="ＭＳ ゴシック"/>
            <family val="3"/>
            <charset val="128"/>
          </rPr>
          <t xml:space="preserve">[KVar]
  </t>
        </r>
        <r>
          <rPr>
            <sz val="10"/>
            <color indexed="81"/>
            <rFont val="ＭＳ Ｐゴシック"/>
            <family val="3"/>
            <charset val="128"/>
          </rPr>
          <t>3300V，6600V-50Hz，60Hz（</t>
        </r>
        <r>
          <rPr>
            <sz val="10"/>
            <color indexed="14"/>
            <rFont val="ＭＳ ゴシック"/>
            <family val="3"/>
            <charset val="128"/>
          </rPr>
          <t>直列リアクトル</t>
        </r>
        <r>
          <rPr>
            <sz val="10"/>
            <color indexed="10"/>
            <rFont val="ＭＳ ゴシック"/>
            <family val="3"/>
            <charset val="128"/>
          </rPr>
          <t>13％</t>
        </r>
        <r>
          <rPr>
            <sz val="10"/>
            <color indexed="81"/>
            <rFont val="ＭＳ ゴシック"/>
            <family val="3"/>
            <charset val="128"/>
          </rPr>
          <t xml:space="preserve">）
</t>
        </r>
        <r>
          <rPr>
            <sz val="10"/>
            <color indexed="81"/>
            <rFont val="ＭＳ Ｐゴシック"/>
            <family val="3"/>
            <charset val="128"/>
          </rPr>
          <t xml:space="preserve">          </t>
        </r>
        <r>
          <rPr>
            <b/>
            <sz val="9"/>
            <color indexed="81"/>
            <rFont val="ＭＳ ゴシック"/>
            <family val="3"/>
            <charset val="128"/>
          </rPr>
          <t>50, 75, 100,150,200,250,300,400,500</t>
        </r>
        <r>
          <rPr>
            <sz val="10"/>
            <color indexed="81"/>
            <rFont val="ＭＳ Ｐゴシック"/>
            <family val="3"/>
            <charset val="128"/>
          </rPr>
          <t xml:space="preserve">[KVar]
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  </t>
        </r>
        <r>
          <rPr>
            <sz val="10"/>
            <color indexed="12"/>
            <rFont val="ＭＳ ゴシック"/>
            <family val="3"/>
            <charset val="128"/>
          </rPr>
          <t>(注)</t>
        </r>
        <r>
          <rPr>
            <sz val="10"/>
            <color indexed="12"/>
            <rFont val="ＭＳ Ｐゴシック"/>
            <family val="3"/>
            <charset val="128"/>
          </rPr>
          <t>いづれの場合にも､</t>
        </r>
        <r>
          <rPr>
            <b/>
            <sz val="9"/>
            <color indexed="81"/>
            <rFont val="ＭＳ Ｐゴシック"/>
            <family val="3"/>
            <charset val="128"/>
          </rPr>
          <t>太字</t>
        </r>
        <r>
          <rPr>
            <sz val="10"/>
            <color indexed="12"/>
            <rFont val="ＭＳ Ｐゴシック"/>
            <family val="3"/>
            <charset val="128"/>
          </rPr>
          <t>の数値を入力して下さい</t>
        </r>
        <r>
          <rPr>
            <sz val="10"/>
            <color indexed="12"/>
            <rFont val="ＭＳ ゴシック"/>
            <family val="3"/>
            <charset val="128"/>
          </rPr>
          <t>。</t>
        </r>
      </text>
    </comment>
    <comment ref="E5" authorId="0">
      <text>
        <r>
          <rPr>
            <b/>
            <sz val="1"/>
            <color indexed="12"/>
            <rFont val="ＭＳ Ｐゴシック"/>
            <family val="3"/>
            <charset val="128"/>
          </rPr>
          <t xml:space="preserve">                                                         
　　　 　</t>
        </r>
        <r>
          <rPr>
            <b/>
            <sz val="16"/>
            <color indexed="12"/>
            <rFont val="ＭＳ Ｐゴシック"/>
            <family val="3"/>
            <charset val="128"/>
          </rPr>
          <t>高圧</t>
        </r>
        <r>
          <rPr>
            <b/>
            <sz val="16"/>
            <color indexed="12"/>
            <rFont val="ＪＳ明朝"/>
            <family val="1"/>
            <charset val="128"/>
          </rPr>
          <t>ケ－ブルの負荷電流，充電電流，
 送電端/受電端電圧,力率の確認計算
 負荷側進相コンデンサ容量の決定等
 にご利用できます。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　  　　</t>
        </r>
        <r>
          <rPr>
            <sz val="11"/>
            <color indexed="81"/>
            <rFont val="ＭＳ Ｐゴシック"/>
            <family val="3"/>
            <charset val="128"/>
          </rPr>
          <t xml:space="preserve">コメント文 </t>
        </r>
        <r>
          <rPr>
            <sz val="16"/>
            <color indexed="47"/>
            <rFont val="ＭＳ Ｐゴシック"/>
            <family val="3"/>
            <charset val="128"/>
          </rPr>
          <t xml:space="preserve">■ </t>
        </r>
        <r>
          <rPr>
            <sz val="11"/>
            <color indexed="81"/>
            <rFont val="ＭＳ Ｐゴシック"/>
            <family val="3"/>
            <charset val="128"/>
          </rPr>
          <t>は、入力が、必要な”セル”です。
　  　　　　</t>
        </r>
        <r>
          <rPr>
            <sz val="2"/>
            <color indexed="81"/>
            <rFont val="ＭＳ Ｐゴシック"/>
            <family val="3"/>
            <charset val="128"/>
          </rPr>
          <t xml:space="preserve">                　</t>
        </r>
        <r>
          <rPr>
            <sz val="11"/>
            <color indexed="81"/>
            <rFont val="ＭＳ Ｐゴシック"/>
            <family val="3"/>
            <charset val="128"/>
          </rPr>
          <t xml:space="preserve">　  </t>
        </r>
        <r>
          <rPr>
            <sz val="16"/>
            <color indexed="44"/>
            <rFont val="ＭＳ Ｐゴシック"/>
            <family val="3"/>
            <charset val="128"/>
          </rPr>
          <t xml:space="preserve">■ </t>
        </r>
        <r>
          <rPr>
            <sz val="11"/>
            <color indexed="81"/>
            <rFont val="ＭＳ Ｐゴシック"/>
            <family val="3"/>
            <charset val="128"/>
          </rPr>
          <t>は、コピ－が可能な”セル”です。
　　  　　　</t>
        </r>
        <r>
          <rPr>
            <sz val="2"/>
            <color indexed="81"/>
            <rFont val="ＭＳ Ｐゴシック"/>
            <family val="3"/>
            <charset val="128"/>
          </rPr>
          <t xml:space="preserve">　           </t>
        </r>
        <r>
          <rPr>
            <sz val="11"/>
            <color indexed="81"/>
            <rFont val="ＭＳ Ｐゴシック"/>
            <family val="3"/>
            <charset val="128"/>
          </rPr>
          <t>　 　</t>
        </r>
        <r>
          <rPr>
            <sz val="16"/>
            <color indexed="26"/>
            <rFont val="ＭＳ Ｐゴシック"/>
            <family val="3"/>
            <charset val="128"/>
          </rPr>
          <t xml:space="preserve">■ </t>
        </r>
        <r>
          <rPr>
            <sz val="11"/>
            <color indexed="81"/>
            <rFont val="ＭＳ Ｐゴシック"/>
            <family val="3"/>
            <charset val="128"/>
          </rPr>
          <t xml:space="preserve">は、ご説明文等です。
　　　 入力セル </t>
        </r>
        <r>
          <rPr>
            <sz val="16"/>
            <color indexed="43"/>
            <rFont val="ＭＳ Ｐゴシック"/>
            <family val="3"/>
            <charset val="128"/>
          </rPr>
          <t>■</t>
        </r>
        <r>
          <rPr>
            <sz val="11"/>
            <color indexed="43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は、</t>
        </r>
        <r>
          <rPr>
            <sz val="10"/>
            <color indexed="81"/>
            <rFont val="ＭＳ Ｐゴシック"/>
            <family val="3"/>
            <charset val="128"/>
          </rPr>
          <t>必要事項を入力して下さい。</t>
        </r>
        <r>
          <rPr>
            <sz val="11"/>
            <color indexed="81"/>
            <rFont val="ＭＳ Ｐゴシック"/>
            <family val="3"/>
            <charset val="128"/>
          </rPr>
          <t xml:space="preserve">
　　　 計算セル </t>
        </r>
        <r>
          <rPr>
            <sz val="16"/>
            <color indexed="9"/>
            <rFont val="ＭＳ Ｐゴシック"/>
            <family val="3"/>
            <charset val="128"/>
          </rPr>
          <t>■</t>
        </r>
        <r>
          <rPr>
            <sz val="11"/>
            <color indexed="81"/>
            <rFont val="ＭＳ Ｐゴシック"/>
            <family val="3"/>
            <charset val="128"/>
          </rPr>
          <t xml:space="preserve"> は、</t>
        </r>
        <r>
          <rPr>
            <sz val="10"/>
            <color indexed="81"/>
            <rFont val="ＭＳ Ｐゴシック"/>
            <family val="3"/>
            <charset val="128"/>
          </rPr>
          <t>自動計算しますので、入力はできません。</t>
        </r>
      </text>
    </comment>
    <comment ref="D10" authorId="0">
      <text>
        <r>
          <rPr>
            <b/>
            <sz val="14"/>
            <color indexed="81"/>
            <rFont val="ＭＳ Ｐゴシック"/>
            <family val="3"/>
            <charset val="128"/>
          </rPr>
          <t>印刷範囲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14"/>
            <rFont val="ＭＳ Ｐゴシック"/>
            <family val="3"/>
            <charset val="128"/>
          </rPr>
          <t xml:space="preserve">  (1 page)</t>
        </r>
      </text>
    </comment>
    <comment ref="E11" authorId="0">
      <text>
        <r>
          <rPr>
            <b/>
            <sz val="14"/>
            <color indexed="10"/>
            <rFont val="ＭＳ Ｐゴシック"/>
            <family val="3"/>
            <charset val="128"/>
          </rPr>
          <t>←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コピ－用デ－タ
　　から貼り付けて
　　修正して下さい。
  </t>
        </r>
        <r>
          <rPr>
            <sz val="11"/>
            <color indexed="81"/>
            <rFont val="ＭＳ Ｐゴシック"/>
            <family val="3"/>
            <charset val="128"/>
          </rPr>
          <t>………参考………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  </t>
        </r>
        <r>
          <rPr>
            <b/>
            <sz val="11"/>
            <color indexed="10"/>
            <rFont val="ＭＳ ゴシック"/>
            <family val="3"/>
            <charset val="128"/>
          </rPr>
          <t>０２-６-Ｆ０１</t>
        </r>
        <r>
          <rPr>
            <b/>
            <sz val="11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2"/>
            <color indexed="81"/>
            <rFont val="ＭＳ ゴシック"/>
            <family val="3"/>
            <charset val="128"/>
          </rPr>
          <t xml:space="preserve">　  </t>
        </r>
        <r>
          <rPr>
            <sz val="2"/>
            <color indexed="81"/>
            <rFont val="ＭＳ ゴシック"/>
            <family val="3"/>
            <charset val="128"/>
          </rPr>
          <t xml:space="preserve">     </t>
        </r>
        <r>
          <rPr>
            <sz val="9"/>
            <color indexed="81"/>
            <rFont val="ＭＳ ゴシック"/>
            <family val="3"/>
            <charset val="128"/>
          </rPr>
          <t>↓</t>
        </r>
        <r>
          <rPr>
            <sz val="1"/>
            <color indexed="81"/>
            <rFont val="ＭＳ ゴシック"/>
            <family val="3"/>
            <charset val="128"/>
          </rPr>
          <t xml:space="preserve"> 　　　　　　　　　 </t>
        </r>
        <r>
          <rPr>
            <sz val="6"/>
            <color indexed="81"/>
            <rFont val="ＭＳ ゴシック"/>
            <family val="3"/>
            <charset val="128"/>
          </rPr>
          <t xml:space="preserve"> </t>
        </r>
        <r>
          <rPr>
            <sz val="9"/>
            <color indexed="81"/>
            <rFont val="ＭＳ ゴシック"/>
            <family val="3"/>
            <charset val="128"/>
          </rPr>
          <t>↓</t>
        </r>
        <r>
          <rPr>
            <sz val="1"/>
            <color indexed="81"/>
            <rFont val="ＭＳ ゴシック"/>
            <family val="3"/>
            <charset val="128"/>
          </rPr>
          <t xml:space="preserve">  　　　　　　　　　　　　　　</t>
        </r>
        <r>
          <rPr>
            <sz val="9"/>
            <color indexed="81"/>
            <rFont val="ＭＳ ゴシック"/>
            <family val="3"/>
            <charset val="128"/>
          </rPr>
          <t xml:space="preserve">↓　
　 </t>
        </r>
        <r>
          <rPr>
            <b/>
            <sz val="11"/>
            <color indexed="12"/>
            <rFont val="ＭＳ ゴシック"/>
            <family val="3"/>
            <charset val="128"/>
          </rPr>
          <t>変  回 　フ
  電  路 　｜　
  室  電 　ダ
  名  圧 　番
  称　　   号</t>
        </r>
      </text>
    </comment>
    <comment ref="F11" author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 ドロップダウンリスト
 から選択して下さい。</t>
        </r>
      </text>
    </comment>
    <comment ref="G11" authorId="0">
      <text>
        <r>
          <rPr>
            <b/>
            <sz val="1"/>
            <color indexed="81"/>
            <rFont val="ＭＳ Ｐゴシック"/>
            <family val="3"/>
            <charset val="128"/>
          </rPr>
          <t xml:space="preserve">                                          
</t>
        </r>
        <r>
          <rPr>
            <b/>
            <sz val="11"/>
            <color indexed="81"/>
            <rFont val="ＭＳ Ｐゴシック"/>
            <family val="3"/>
            <charset val="128"/>
          </rPr>
          <t>　……</t>
        </r>
        <r>
          <rPr>
            <b/>
            <sz val="11"/>
            <color indexed="14"/>
            <rFont val="ＭＳ Ｐゴシック"/>
            <family val="3"/>
            <charset val="128"/>
          </rPr>
          <t>（注）</t>
        </r>
        <r>
          <rPr>
            <b/>
            <sz val="11"/>
            <color indexed="12"/>
            <rFont val="ＭＳ Ｐゴシック"/>
            <family val="3"/>
            <charset val="128"/>
          </rPr>
          <t>半角入力</t>
        </r>
        <r>
          <rPr>
            <b/>
            <sz val="11"/>
            <color indexed="81"/>
            <rFont val="ＭＳ Ｐゴシック"/>
            <family val="3"/>
            <charset val="128"/>
          </rPr>
          <t>とする。……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1" authorId="0">
      <text>
        <r>
          <rPr>
            <b/>
            <sz val="1"/>
            <color indexed="81"/>
            <rFont val="ＭＳ Ｐゴシック"/>
            <family val="3"/>
            <charset val="128"/>
          </rPr>
          <t xml:space="preserve">
    　</t>
        </r>
        <r>
          <rPr>
            <b/>
            <sz val="11"/>
            <color indexed="81"/>
            <rFont val="ＭＳ Ｐゴシック"/>
            <family val="3"/>
            <charset val="128"/>
          </rPr>
          <t>…</t>
        </r>
        <r>
          <rPr>
            <b/>
            <sz val="11"/>
            <color indexed="14"/>
            <rFont val="ＭＳ Ｐゴシック"/>
            <family val="3"/>
            <charset val="128"/>
          </rPr>
          <t>（注）</t>
        </r>
        <r>
          <rPr>
            <b/>
            <sz val="11"/>
            <color indexed="39"/>
            <rFont val="ＭＳ Ｐゴシック"/>
            <family val="3"/>
            <charset val="128"/>
          </rPr>
          <t>半角入力とする。</t>
        </r>
        <r>
          <rPr>
            <b/>
            <sz val="11"/>
            <color indexed="81"/>
            <rFont val="ＭＳ Ｐゴシック"/>
            <family val="3"/>
            <charset val="128"/>
          </rPr>
          <t>…
 　</t>
        </r>
        <r>
          <rPr>
            <b/>
            <sz val="11"/>
            <color indexed="10"/>
            <rFont val="ＭＳ Ｐゴシック"/>
            <family val="3"/>
            <charset val="128"/>
          </rPr>
          <t>３０ ～ ４００</t>
        </r>
        <r>
          <rPr>
            <sz val="11"/>
            <color indexed="81"/>
            <rFont val="ＭＳ Ｐゴシック"/>
            <family val="3"/>
            <charset val="128"/>
          </rPr>
          <t xml:space="preserve"> ［Ｈｚ］</t>
        </r>
        <r>
          <rPr>
            <b/>
            <sz val="11"/>
            <color indexed="81"/>
            <rFont val="ＭＳ Ｐゴシック"/>
            <family val="3"/>
            <charset val="128"/>
          </rPr>
          <t>の範囲
　 の</t>
        </r>
        <r>
          <rPr>
            <b/>
            <sz val="11"/>
            <color indexed="81"/>
            <rFont val="ＭＳ ゴシック"/>
            <family val="3"/>
            <charset val="128"/>
          </rPr>
          <t>値を</t>
        </r>
        <r>
          <rPr>
            <b/>
            <sz val="11"/>
            <color indexed="10"/>
            <rFont val="ＭＳ ゴシック"/>
            <family val="3"/>
            <charset val="128"/>
          </rPr>
          <t>入力</t>
        </r>
        <r>
          <rPr>
            <b/>
            <sz val="11"/>
            <color indexed="81"/>
            <rFont val="ＭＳ ゴシック"/>
            <family val="3"/>
            <charset val="128"/>
          </rPr>
          <t>して下さい。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　 </t>
        </r>
      </text>
    </comment>
    <comment ref="N11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                                                                                         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  ………</t>
        </r>
        <r>
          <rPr>
            <b/>
            <sz val="12"/>
            <color indexed="10"/>
            <rFont val="ＭＳ Ｐゴシック"/>
            <family val="3"/>
            <charset val="128"/>
          </rPr>
          <t>ご注意</t>
        </r>
        <r>
          <rPr>
            <b/>
            <sz val="11"/>
            <color indexed="81"/>
            <rFont val="ＭＳ Ｐゴシック"/>
            <family val="3"/>
            <charset val="128"/>
          </rPr>
          <t>………
　</t>
        </r>
        <r>
          <rPr>
            <sz val="10"/>
            <color indexed="81"/>
            <rFont val="ＭＳ Ｐゴシック"/>
            <family val="3"/>
            <charset val="128"/>
          </rPr>
          <t>6KV 受電の構内ケ－ブルを計算
　するときは、電力会社の配電用
　変圧器を入力して下さい。
　この場合､電力会社の配電線電圧
　降下は無視されます。 
　　　　</t>
        </r>
        <r>
          <rPr>
            <sz val="10"/>
            <color indexed="12"/>
            <rFont val="ＭＳ Ｐゴシック"/>
            <family val="3"/>
            <charset val="128"/>
          </rPr>
          <t>［例］ 15000[KVA]　１台</t>
        </r>
        <r>
          <rPr>
            <sz val="10"/>
            <color indexed="81"/>
            <rFont val="ＭＳ Ｐゴシック"/>
            <family val="3"/>
            <charset val="128"/>
          </rPr>
          <t xml:space="preserve">
　</t>
        </r>
        <r>
          <rPr>
            <sz val="10"/>
            <color indexed="14"/>
            <rFont val="ＭＳ Ｐゴシック"/>
            <family val="3"/>
            <charset val="128"/>
          </rPr>
          <t>変圧器の％Ｒ，％Ｘ は、電力会社
　にお問い合わせ下さい</t>
        </r>
        <r>
          <rPr>
            <sz val="10"/>
            <color indexed="10"/>
            <rFont val="ＭＳ Ｐゴシック"/>
            <family val="3"/>
            <charset val="128"/>
          </rPr>
          <t>。</t>
        </r>
      </text>
    </comment>
    <comment ref="R12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　　　　　　　　　　　　　　　　　　　　　　　　　　　　　　　　　　　　　　　　　　　　　　　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 ……</t>
        </r>
        <r>
          <rPr>
            <b/>
            <sz val="11"/>
            <color indexed="10"/>
            <rFont val="ＭＳ Ｐゴシック"/>
            <family val="3"/>
            <charset val="128"/>
          </rPr>
          <t>送電側高圧進相コンデンサ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……
</t>
        </r>
        <r>
          <rPr>
            <b/>
            <sz val="2"/>
            <color indexed="81"/>
            <rFont val="ＭＳ Ｐゴシック"/>
            <family val="3"/>
            <charset val="128"/>
          </rPr>
          <t xml:space="preserve">　　　　　　　　                                                                     
    </t>
        </r>
        <r>
          <rPr>
            <sz val="10"/>
            <color indexed="12"/>
            <rFont val="ＭＳ ゴシック"/>
            <family val="3"/>
            <charset val="128"/>
          </rPr>
          <t>全負荷平均力率が悪い（遅れ力率）場合には、</t>
        </r>
        <r>
          <rPr>
            <sz val="10"/>
            <color indexed="12"/>
            <rFont val="ＭＳ Ｐゴシック"/>
            <family val="3"/>
            <charset val="128"/>
          </rPr>
          <t xml:space="preserve">
　</t>
        </r>
        <r>
          <rPr>
            <sz val="10"/>
            <color indexed="12"/>
            <rFont val="ＭＳ ゴシック"/>
            <family val="3"/>
            <charset val="128"/>
          </rPr>
          <t>力率を改善して、送電側の電力変圧器を効率</t>
        </r>
        <r>
          <rPr>
            <sz val="10"/>
            <color indexed="12"/>
            <rFont val="ＭＳ Ｐゴシック"/>
            <family val="3"/>
            <charset val="128"/>
          </rPr>
          <t xml:space="preserve">
　</t>
        </r>
        <r>
          <rPr>
            <sz val="10"/>
            <color indexed="12"/>
            <rFont val="ＭＳ ゴシック"/>
            <family val="3"/>
            <charset val="128"/>
          </rPr>
          <t>よく運転する目的で設置します。</t>
        </r>
      </text>
    </comment>
    <comment ref="X12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　　　　　　　　　　　　　　　　　　　　　　　　　　　　　　　　　　　　　　　　　　　　　　　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 ……</t>
        </r>
        <r>
          <rPr>
            <b/>
            <sz val="11"/>
            <color indexed="10"/>
            <rFont val="ＭＳ Ｐゴシック"/>
            <family val="3"/>
            <charset val="128"/>
          </rPr>
          <t>負荷側高圧進相コンデンサ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……
</t>
        </r>
        <r>
          <rPr>
            <b/>
            <sz val="2"/>
            <color indexed="81"/>
            <rFont val="ＭＳ Ｐゴシック"/>
            <family val="3"/>
            <charset val="128"/>
          </rPr>
          <t xml:space="preserve">　　　　　　　　                                                                     
    </t>
        </r>
        <r>
          <rPr>
            <sz val="10"/>
            <color indexed="12"/>
            <rFont val="ＭＳ ゴシック"/>
            <family val="3"/>
            <charset val="128"/>
          </rPr>
          <t>負荷の平均力率が悪い（遅れ力率）場合には、</t>
        </r>
        <r>
          <rPr>
            <sz val="10"/>
            <color indexed="12"/>
            <rFont val="ＭＳ Ｐゴシック"/>
            <family val="3"/>
            <charset val="128"/>
          </rPr>
          <t xml:space="preserve">
　</t>
        </r>
        <r>
          <rPr>
            <sz val="10"/>
            <color indexed="12"/>
            <rFont val="ＭＳ ゴシック"/>
            <family val="3"/>
            <charset val="128"/>
          </rPr>
          <t>力率を改善して、電線路の線路電圧降下を低</t>
        </r>
        <r>
          <rPr>
            <sz val="10"/>
            <color indexed="12"/>
            <rFont val="ＭＳ Ｐゴシック"/>
            <family val="3"/>
            <charset val="128"/>
          </rPr>
          <t xml:space="preserve">
　</t>
        </r>
        <r>
          <rPr>
            <sz val="10"/>
            <color indexed="12"/>
            <rFont val="ＭＳ ゴシック"/>
            <family val="3"/>
            <charset val="128"/>
          </rPr>
          <t>減し、受電端電圧を減少させない目的で設置</t>
        </r>
        <r>
          <rPr>
            <sz val="10"/>
            <color indexed="12"/>
            <rFont val="ＭＳ Ｐゴシック"/>
            <family val="3"/>
            <charset val="128"/>
          </rPr>
          <t xml:space="preserve">
　</t>
        </r>
        <r>
          <rPr>
            <sz val="10"/>
            <color indexed="12"/>
            <rFont val="ＭＳ ゴシック"/>
            <family val="3"/>
            <charset val="128"/>
          </rPr>
          <t>し</t>
        </r>
        <r>
          <rPr>
            <sz val="10"/>
            <color indexed="12"/>
            <rFont val="ＭＳ ゴシック"/>
            <family val="3"/>
            <charset val="128"/>
          </rPr>
          <t>ます。</t>
        </r>
      </text>
    </comment>
    <comment ref="Y12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　　                                                                         
   </t>
        </r>
        <r>
          <rPr>
            <b/>
            <sz val="11"/>
            <color indexed="81"/>
            <rFont val="ＭＳ Ｐゴシック"/>
            <family val="3"/>
            <charset val="128"/>
          </rPr>
          <t>ドロップダウンリスト
 から選んで下さい。</t>
        </r>
      </text>
    </comment>
    <comment ref="Z12" authorId="0">
      <text>
        <r>
          <rPr>
            <b/>
            <sz val="1"/>
            <color indexed="10"/>
            <rFont val="ＭＳ Ｐゴシック"/>
            <family val="3"/>
            <charset val="128"/>
          </rPr>
          <t xml:space="preserve">                                                                                                                                  
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 公称断面積</t>
        </r>
        <r>
          <rPr>
            <b/>
            <sz val="12"/>
            <color indexed="81"/>
            <rFont val="ＭＳ Ｐゴシック"/>
            <family val="3"/>
            <charset val="128"/>
          </rPr>
          <t>を入力して下さい。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
　    　</t>
        </r>
        <r>
          <rPr>
            <sz val="10"/>
            <color indexed="14"/>
            <rFont val="ＭＳ Ｐゴシック"/>
            <family val="3"/>
            <charset val="128"/>
          </rPr>
          <t xml:space="preserve">(注) </t>
        </r>
        <r>
          <rPr>
            <sz val="10"/>
            <color indexed="12"/>
            <rFont val="ＭＳ Ｐゴシック"/>
            <family val="3"/>
            <charset val="128"/>
          </rPr>
          <t>半角入力です。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　
</t>
        </r>
        <r>
          <rPr>
            <sz val="10"/>
            <color indexed="12"/>
            <rFont val="ＭＳ Ｐゴシック"/>
            <family val="3"/>
            <charset val="128"/>
          </rPr>
          <t>　</t>
        </r>
      </text>
    </comment>
    <comment ref="AB12" authorId="0">
      <text>
        <r>
          <rPr>
            <b/>
            <sz val="11"/>
            <color indexed="10"/>
            <rFont val="ＭＳ Ｐゴシック"/>
            <family val="3"/>
            <charset val="128"/>
          </rPr>
          <t xml:space="preserve"> 亘長 Ｌ</t>
        </r>
        <r>
          <rPr>
            <sz val="9"/>
            <color indexed="14"/>
            <rFont val="ＭＳ Ｐゴシック"/>
            <family val="3"/>
            <charset val="128"/>
          </rPr>
          <t>（Ｃａｂｌｅ　Ｓｐａｎ）</t>
        </r>
        <r>
          <rPr>
            <b/>
            <sz val="11"/>
            <color indexed="10"/>
            <rFont val="ＭＳ Ｐゴシック"/>
            <family val="3"/>
            <charset val="128"/>
          </rPr>
          <t>　</t>
        </r>
        <r>
          <rPr>
            <sz val="9"/>
            <color indexed="81"/>
            <rFont val="ＭＳ Ｐゴシック"/>
            <family val="3"/>
            <charset val="128"/>
          </rPr>
          <t xml:space="preserve">
 布設ケ－ブルの実長ｍ数
 を入力してください。</t>
        </r>
      </text>
    </comment>
    <comment ref="AC12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　　                                                                         
   </t>
        </r>
        <r>
          <rPr>
            <b/>
            <sz val="11"/>
            <color indexed="81"/>
            <rFont val="ＭＳ Ｐゴシック"/>
            <family val="3"/>
            <charset val="128"/>
          </rPr>
          <t>ドロップダウンリスト
 から選んで下さい。</t>
        </r>
      </text>
    </comment>
    <comment ref="AE12" authorId="0">
      <text>
        <r>
          <rPr>
            <b/>
            <sz val="2"/>
            <color indexed="81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　　　　　　　　　　　　　　　　　　　　
　　　</t>
        </r>
        <r>
          <rPr>
            <b/>
            <sz val="12"/>
            <color indexed="10"/>
            <rFont val="ＭＳ Ｐゴシック"/>
            <family val="3"/>
            <charset val="128"/>
          </rPr>
          <t>自動計算</t>
        </r>
        <r>
          <rPr>
            <sz val="11"/>
            <color indexed="81"/>
            <rFont val="ＭＳ Ｐゴシック"/>
            <family val="3"/>
            <charset val="128"/>
          </rPr>
          <t xml:space="preserve">（Cable充電電流 </t>
        </r>
        <r>
          <rPr>
            <b/>
            <sz val="12"/>
            <color indexed="12"/>
            <rFont val="ＭＳ Ｐゴシック"/>
            <family val="3"/>
            <charset val="128"/>
          </rPr>
          <t>I</t>
        </r>
        <r>
          <rPr>
            <vertAlign val="subscript"/>
            <sz val="11"/>
            <color indexed="12"/>
            <rFont val="ＭＳ Ｐゴシック"/>
            <family val="3"/>
            <charset val="128"/>
          </rPr>
          <t>0</t>
        </r>
        <r>
          <rPr>
            <sz val="11"/>
            <color indexed="81"/>
            <rFont val="ＭＳ Ｐゴシック"/>
            <family val="3"/>
            <charset val="128"/>
          </rPr>
          <t>）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 　　　　</t>
        </r>
        <r>
          <rPr>
            <b/>
            <sz val="11"/>
            <color indexed="12"/>
            <rFont val="ＭＳ Ｐゴシック"/>
            <family val="3"/>
            <charset val="128"/>
          </rPr>
          <t>Ｉ</t>
        </r>
        <r>
          <rPr>
            <vertAlign val="subscript"/>
            <sz val="10"/>
            <color indexed="12"/>
            <rFont val="ＭＳ Ｐゴシック"/>
            <family val="3"/>
            <charset val="128"/>
          </rPr>
          <t>0</t>
        </r>
        <r>
          <rPr>
            <sz val="10"/>
            <color indexed="12"/>
            <rFont val="ＭＳ Ｐゴシック"/>
            <family val="3"/>
            <charset val="128"/>
          </rPr>
          <t>＝ωＣＥ</t>
        </r>
        <r>
          <rPr>
            <sz val="10"/>
            <color indexed="81"/>
            <rFont val="ＭＳ Ｐゴシック"/>
            <family val="3"/>
            <charset val="128"/>
          </rPr>
          <t xml:space="preserve">
　 　ω：角速度　２π</t>
        </r>
        <r>
          <rPr>
            <sz val="11"/>
            <color indexed="81"/>
            <rFont val="ＭＳ Ｐゴシック"/>
            <family val="3"/>
            <charset val="128"/>
          </rPr>
          <t xml:space="preserve"> ｆ </t>
        </r>
        <r>
          <rPr>
            <sz val="10"/>
            <color indexed="81"/>
            <rFont val="ＭＳ Ｐゴシック"/>
            <family val="3"/>
            <charset val="128"/>
          </rPr>
          <t>[rad./s]
　　          　</t>
        </r>
        <r>
          <rPr>
            <sz val="11"/>
            <color indexed="81"/>
            <rFont val="ＭＳ Ｐゴシック"/>
            <family val="3"/>
            <charset val="128"/>
          </rPr>
          <t xml:space="preserve">ｆ </t>
        </r>
        <r>
          <rPr>
            <sz val="10"/>
            <color indexed="81"/>
            <rFont val="ＭＳ Ｐゴシック"/>
            <family val="3"/>
            <charset val="128"/>
          </rPr>
          <t xml:space="preserve">：周波数 [Hz]
      Ｃ：静電容量 [Ｆ]
</t>
        </r>
        <r>
          <rPr>
            <sz val="1"/>
            <color indexed="81"/>
            <rFont val="ＭＳ Ｐゴシック"/>
            <family val="3"/>
            <charset val="128"/>
          </rPr>
          <t xml:space="preserve">　　　　　　　　　　　　　　　　　　　　　 </t>
        </r>
        <r>
          <rPr>
            <sz val="10"/>
            <color indexed="81"/>
            <rFont val="ＭＳ Ｐゴシック"/>
            <family val="3"/>
            <charset val="128"/>
          </rPr>
          <t xml:space="preserve"> Ｅ：対地電圧 [V]  線間電圧/√3 </t>
        </r>
      </text>
    </comment>
    <comment ref="AF12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                                                                                              
         　</t>
        </r>
        <r>
          <rPr>
            <b/>
            <sz val="12"/>
            <color indexed="10"/>
            <rFont val="ＭＳ Ｐゴシック"/>
            <family val="3"/>
            <charset val="128"/>
          </rPr>
          <t>一線地絡電流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"/>
            <color indexed="81"/>
            <rFont val="ＭＳ Ｐゴシック"/>
            <family val="3"/>
            <charset val="128"/>
          </rPr>
          <t xml:space="preserve">                                                                                                
    </t>
        </r>
        <r>
          <rPr>
            <sz val="11"/>
            <color indexed="81"/>
            <rFont val="ＭＳ Ｐ明朝"/>
            <family val="1"/>
            <charset val="128"/>
          </rPr>
          <t>完全地絡電流</t>
        </r>
        <r>
          <rPr>
            <sz val="10"/>
            <color indexed="81"/>
            <rFont val="ＭＳ Ｐ明朝"/>
            <family val="1"/>
            <charset val="128"/>
          </rPr>
          <t xml:space="preserve"> </t>
        </r>
        <r>
          <rPr>
            <sz val="10"/>
            <color indexed="81"/>
            <rFont val="ＭＳ Ｐゴシック"/>
            <family val="3"/>
            <charset val="128"/>
          </rPr>
          <t xml:space="preserve">≒  3  x </t>
        </r>
        <r>
          <rPr>
            <b/>
            <sz val="11"/>
            <color indexed="81"/>
            <rFont val="ＭＳ Ｐゴシック"/>
            <family val="3"/>
            <charset val="128"/>
          </rPr>
          <t>Ｉ</t>
        </r>
        <r>
          <rPr>
            <vertAlign val="subscript"/>
            <sz val="10"/>
            <color indexed="81"/>
            <rFont val="ＭＳ Ｐゴシック"/>
            <family val="3"/>
            <charset val="128"/>
          </rPr>
          <t xml:space="preserve">０
</t>
        </r>
        <r>
          <rPr>
            <sz val="10"/>
            <color indexed="81"/>
            <rFont val="ＭＳ Ｐ明朝"/>
            <family val="1"/>
            <charset val="128"/>
          </rPr>
          <t>　</t>
        </r>
        <r>
          <rPr>
            <sz val="11"/>
            <color indexed="81"/>
            <rFont val="ＭＳ Ｐ明朝"/>
            <family val="1"/>
            <charset val="128"/>
          </rPr>
          <t>放電地絡電流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Ｐ明朝"/>
            <family val="1"/>
            <charset val="128"/>
          </rPr>
          <t>≒</t>
        </r>
        <r>
          <rPr>
            <sz val="10"/>
            <color indexed="81"/>
            <rFont val="ＭＳ Ｐゴシック"/>
            <family val="3"/>
            <charset val="128"/>
          </rPr>
          <t xml:space="preserve"> 10</t>
        </r>
        <r>
          <rPr>
            <sz val="10"/>
            <color indexed="81"/>
            <rFont val="ＭＳ Ｐ明朝"/>
            <family val="1"/>
            <charset val="128"/>
          </rPr>
          <t xml:space="preserve"> </t>
        </r>
        <r>
          <rPr>
            <sz val="10"/>
            <color indexed="81"/>
            <rFont val="ＭＳ Ｐゴシック"/>
            <family val="3"/>
            <charset val="128"/>
          </rPr>
          <t>x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I</t>
        </r>
        <r>
          <rPr>
            <vertAlign val="subscript"/>
            <sz val="10"/>
            <color indexed="81"/>
            <rFont val="ＭＳ Ｐゴシック"/>
            <family val="3"/>
            <charset val="128"/>
          </rPr>
          <t>0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2"/>
            <color indexed="81"/>
            <rFont val="ＭＳ Ｐゴシック"/>
            <family val="3"/>
            <charset val="128"/>
          </rPr>
          <t xml:space="preserve">                                                                                                                                                                                              
           </t>
        </r>
        <r>
          <rPr>
            <sz val="10"/>
            <color indexed="12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12"/>
            <rFont val="ＭＳ Ｐゴシック"/>
            <family val="3"/>
            <charset val="128"/>
          </rPr>
          <t xml:space="preserve"> I</t>
        </r>
        <r>
          <rPr>
            <vertAlign val="subscript"/>
            <sz val="10"/>
            <color indexed="12"/>
            <rFont val="ＭＳ Ｐゴシック"/>
            <family val="3"/>
            <charset val="128"/>
          </rPr>
          <t xml:space="preserve">0 </t>
        </r>
        <r>
          <rPr>
            <sz val="10"/>
            <color indexed="12"/>
            <rFont val="ＭＳ Ｐゴシック"/>
            <family val="3"/>
            <charset val="128"/>
          </rPr>
          <t>： ケ－ブル充電電流
　</t>
        </r>
        <r>
          <rPr>
            <sz val="11"/>
            <color indexed="10"/>
            <rFont val="ＭＳ Ｐゴシック"/>
            <family val="3"/>
            <charset val="128"/>
          </rPr>
          <t>方向性地絡継電器を設置
　する目安は、3</t>
        </r>
        <r>
          <rPr>
            <b/>
            <sz val="12"/>
            <color indexed="10"/>
            <rFont val="ＭＳ Ｐゴシック"/>
            <family val="3"/>
            <charset val="128"/>
          </rPr>
          <t>Ｉ</t>
        </r>
        <r>
          <rPr>
            <sz val="8"/>
            <color indexed="10"/>
            <rFont val="ＭＳ Ｐゴシック"/>
            <family val="3"/>
            <charset val="128"/>
          </rPr>
          <t>０</t>
        </r>
        <r>
          <rPr>
            <sz val="11"/>
            <color indexed="10"/>
            <rFont val="ＭＳ Ｐゴシック"/>
            <family val="3"/>
            <charset val="128"/>
          </rPr>
          <t>程度です。</t>
        </r>
      </text>
    </comment>
    <comment ref="N13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　　                                                                         
   </t>
        </r>
        <r>
          <rPr>
            <b/>
            <sz val="11"/>
            <color indexed="81"/>
            <rFont val="ＭＳ Ｐゴシック"/>
            <family val="3"/>
            <charset val="128"/>
          </rPr>
          <t>ドロップダウンリスト
 から選んで下さい。</t>
        </r>
      </text>
    </comment>
    <comment ref="O13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　　　　　　　　　　　　　　　　　　　　　　　　　　　　　　　　　　　　　　　　　　　　　　　　　　　　　　　　　　　　　　　　　　　　　　　　　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 …</t>
        </r>
        <r>
          <rPr>
            <b/>
            <sz val="11"/>
            <color indexed="14"/>
            <rFont val="ＭＳ Ｐゴシック"/>
            <family val="3"/>
            <charset val="128"/>
          </rPr>
          <t>（注）</t>
        </r>
        <r>
          <rPr>
            <b/>
            <sz val="11"/>
            <color indexed="12"/>
            <rFont val="ＭＳ Ｐゴシック"/>
            <family val="3"/>
            <charset val="128"/>
          </rPr>
          <t>半角入力とする。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…
 </t>
        </r>
        <r>
          <rPr>
            <sz val="10"/>
            <color indexed="81"/>
            <rFont val="ＭＳ Ｐゴシック"/>
            <family val="3"/>
            <charset val="128"/>
          </rPr>
          <t xml:space="preserve">ＤＡＴＡ Ｔａｂｌｅ には、下記のデ－タが
　登録されています。
　  </t>
        </r>
        <r>
          <rPr>
            <sz val="9"/>
            <color indexed="81"/>
            <rFont val="ＭＳ Ｐゴシック"/>
            <family val="3"/>
            <charset val="128"/>
          </rPr>
          <t>３φ３Ｗ－</t>
        </r>
        <r>
          <rPr>
            <b/>
            <sz val="9"/>
            <color indexed="81"/>
            <rFont val="ＭＳ Ｐゴシック"/>
            <family val="3"/>
            <charset val="128"/>
          </rPr>
          <t>１０００，１５００，２０００，
　   ３０００，４５００，６０００，７５００，
　１００００，１５０００，２００００</t>
        </r>
        <r>
          <rPr>
            <sz val="9"/>
            <color indexed="81"/>
            <rFont val="ＭＳ Ｐゴシック"/>
            <family val="3"/>
            <charset val="128"/>
          </rPr>
          <t xml:space="preserve">［ＫＶＡ］
  ご使用変圧器の </t>
        </r>
        <r>
          <rPr>
            <sz val="9"/>
            <color indexed="10"/>
            <rFont val="ＭＳ Ｐゴシック"/>
            <family val="3"/>
            <charset val="128"/>
          </rPr>
          <t>％Ｒ</t>
        </r>
        <r>
          <rPr>
            <sz val="9"/>
            <color indexed="81"/>
            <rFont val="ＭＳ Ｐゴシック"/>
            <family val="3"/>
            <charset val="128"/>
          </rPr>
          <t>，</t>
        </r>
        <r>
          <rPr>
            <sz val="9"/>
            <color indexed="10"/>
            <rFont val="ＭＳ Ｐゴシック"/>
            <family val="3"/>
            <charset val="128"/>
          </rPr>
          <t>％Ｘ</t>
        </r>
        <r>
          <rPr>
            <sz val="9"/>
            <color indexed="81"/>
            <rFont val="ＭＳ Ｐゴシック"/>
            <family val="3"/>
            <charset val="128"/>
          </rPr>
          <t xml:space="preserve"> をお確かめ
　のうえ、</t>
        </r>
        <r>
          <rPr>
            <sz val="9"/>
            <color indexed="12"/>
            <rFont val="ＭＳ Ｐゴシック"/>
            <family val="3"/>
            <charset val="128"/>
          </rPr>
          <t>ＤＡＴＡ　Ｔａｂｌｅ</t>
        </r>
        <r>
          <rPr>
            <sz val="9"/>
            <color indexed="81"/>
            <rFont val="ＭＳ Ｐゴシック"/>
            <family val="3"/>
            <charset val="128"/>
          </rPr>
          <t xml:space="preserve"> を修正して計算
　されると正確な値が求められます。</t>
        </r>
      </text>
    </comment>
    <comment ref="P13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　　　　　　　　　　　　　　　　　　　　　　　　　　　　　　　　　　　　　　　　　　　　　　　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……</t>
        </r>
        <r>
          <rPr>
            <b/>
            <sz val="12"/>
            <color indexed="10"/>
            <rFont val="ＭＳ Ｐゴシック"/>
            <family val="3"/>
            <charset val="128"/>
          </rPr>
          <t>ご注意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……
</t>
        </r>
        <r>
          <rPr>
            <b/>
            <sz val="1"/>
            <color indexed="81"/>
            <rFont val="ＭＳ Ｐゴシック"/>
            <family val="3"/>
            <charset val="128"/>
          </rPr>
          <t xml:space="preserve"> 　　 </t>
        </r>
        <r>
          <rPr>
            <sz val="10"/>
            <color indexed="81"/>
            <rFont val="ＭＳ Ｐゴシック"/>
            <family val="3"/>
            <charset val="128"/>
          </rPr>
          <t>並列運転の場合には、
　並列</t>
        </r>
        <r>
          <rPr>
            <sz val="10"/>
            <color indexed="12"/>
            <rFont val="ＭＳ Ｐゴシック"/>
            <family val="3"/>
            <charset val="128"/>
          </rPr>
          <t>変圧器の台数</t>
        </r>
        <r>
          <rPr>
            <sz val="10"/>
            <color indexed="81"/>
            <rFont val="ＭＳ Ｐゴシック"/>
            <family val="3"/>
            <charset val="128"/>
          </rPr>
          <t>を
　入力して下さい。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Q13" authorId="0">
      <text>
        <r>
          <rPr>
            <b/>
            <sz val="2"/>
            <color indexed="81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　　　　　　　　　　　　　　　　　　　　
　　　</t>
        </r>
        <r>
          <rPr>
            <b/>
            <sz val="12"/>
            <color indexed="10"/>
            <rFont val="ＭＳ Ｐゴシック"/>
            <family val="3"/>
            <charset val="128"/>
          </rPr>
          <t>自動計算</t>
        </r>
        <r>
          <rPr>
            <sz val="11"/>
            <color indexed="81"/>
            <rFont val="ＭＳ Ｐゴシック"/>
            <family val="3"/>
            <charset val="128"/>
          </rPr>
          <t>（変圧器定格電流）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 </t>
        </r>
        <r>
          <rPr>
            <sz val="10"/>
            <color indexed="12"/>
            <rFont val="ＭＳ Ｐゴシック"/>
            <family val="3"/>
            <charset val="128"/>
          </rPr>
          <t>３φの場合</t>
        </r>
        <r>
          <rPr>
            <sz val="10"/>
            <color indexed="81"/>
            <rFont val="ＭＳ Ｐゴシック"/>
            <family val="3"/>
            <charset val="128"/>
          </rPr>
          <t xml:space="preserve">
　　容量［ＫＶＡ］／（√３ ｘ 二次電圧）
</t>
        </r>
        <r>
          <rPr>
            <sz val="2"/>
            <color indexed="81"/>
            <rFont val="ＭＳ Ｐゴシック"/>
            <family val="3"/>
            <charset val="128"/>
          </rPr>
          <t>　　　</t>
        </r>
        <r>
          <rPr>
            <sz val="10"/>
            <color indexed="12"/>
            <rFont val="ＭＳ Ｐゴシック"/>
            <family val="3"/>
            <charset val="128"/>
          </rPr>
          <t>１φの場合</t>
        </r>
        <r>
          <rPr>
            <sz val="10"/>
            <color indexed="81"/>
            <rFont val="ＭＳ Ｐゴシック"/>
            <family val="3"/>
            <charset val="128"/>
          </rPr>
          <t xml:space="preserve">
　　容量［ＫＶＡ］／二次電圧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3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                                                                                         
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2"/>
            <color indexed="10"/>
            <rFont val="ＭＳ Ｐゴシック"/>
            <family val="3"/>
            <charset val="128"/>
          </rPr>
          <t>入力ＫＶＡ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 </t>
        </r>
        <r>
          <rPr>
            <sz val="11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Ｐゴシック"/>
            <family val="3"/>
            <charset val="128"/>
          </rPr>
          <t>入力ＫＶＡ＝出力ＫＷ ｘ ｃｏｓφ
　</t>
        </r>
        <r>
          <rPr>
            <sz val="10"/>
            <color indexed="12"/>
            <rFont val="ＭＳ Ｐゴシック"/>
            <family val="3"/>
            <charset val="128"/>
          </rPr>
          <t>進み力率の場合は、左の平均
　力率欄で、”</t>
        </r>
        <r>
          <rPr>
            <b/>
            <sz val="10"/>
            <color indexed="10"/>
            <rFont val="ＭＳ Ｐゴシック"/>
            <family val="3"/>
            <charset val="128"/>
          </rPr>
          <t>－</t>
        </r>
        <r>
          <rPr>
            <sz val="10"/>
            <color indexed="12"/>
            <rFont val="ＭＳ Ｐゴシック"/>
            <family val="3"/>
            <charset val="128"/>
          </rPr>
          <t>”の後に数値を
　入力して下さい。</t>
        </r>
      </text>
    </comment>
    <comment ref="W13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                                                                                         
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10"/>
            <rFont val="ＭＳ Ｐゴシック"/>
            <family val="3"/>
            <charset val="128"/>
          </rPr>
          <t>合成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10"/>
            <rFont val="ＭＳ Ｐゴシック"/>
            <family val="3"/>
            <charset val="128"/>
          </rPr>
          <t>Impedance Ｚ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 を
 計算後に表示されます｡
</t>
        </r>
        <r>
          <rPr>
            <sz val="11"/>
            <color indexed="81"/>
            <rFont val="ＭＳ Ｐゴシック"/>
            <family val="3"/>
            <charset val="128"/>
          </rPr>
          <t xml:space="preserve"> 　負荷電流＝Ｅ／Ｚ [A]</t>
        </r>
      </text>
    </comment>
    <comment ref="AH13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                                                                             
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求めたい</t>
        </r>
        <r>
          <rPr>
            <b/>
            <sz val="11"/>
            <color indexed="10"/>
            <rFont val="ＭＳ Ｐゴシック"/>
            <family val="3"/>
            <charset val="128"/>
          </rPr>
          <t xml:space="preserve">導体温度
 </t>
        </r>
        <r>
          <rPr>
            <b/>
            <sz val="11"/>
            <color indexed="81"/>
            <rFont val="ＭＳ Ｐゴシック"/>
            <family val="3"/>
            <charset val="128"/>
          </rPr>
          <t>を</t>
        </r>
        <r>
          <rPr>
            <b/>
            <sz val="11"/>
            <color indexed="10"/>
            <rFont val="ＭＳ Ｐゴシック"/>
            <family val="3"/>
            <charset val="128"/>
          </rPr>
          <t>入力</t>
        </r>
        <r>
          <rPr>
            <b/>
            <sz val="11"/>
            <color indexed="81"/>
            <rFont val="ＭＳ Ｐゴシック"/>
            <family val="3"/>
            <charset val="128"/>
          </rPr>
          <t>して下さい。</t>
        </r>
        <r>
          <rPr>
            <b/>
            <sz val="11"/>
            <color indexed="10"/>
            <rFont val="ＭＳ Ｐゴシック"/>
            <family val="3"/>
            <charset val="128"/>
          </rPr>
          <t xml:space="preserve">
</t>
        </r>
        <r>
          <rPr>
            <b/>
            <sz val="2"/>
            <color indexed="10"/>
            <rFont val="ＭＳ Ｐゴシック"/>
            <family val="3"/>
            <charset val="128"/>
          </rPr>
          <t xml:space="preserve">                                                                            
</t>
        </r>
        <r>
          <rPr>
            <sz val="9"/>
            <color indexed="12"/>
            <rFont val="ＭＳ Ｐゴシック"/>
            <family val="3"/>
            <charset val="128"/>
          </rPr>
          <t xml:space="preserve">    --半角入力です。--</t>
        </r>
        <r>
          <rPr>
            <sz val="9"/>
            <color indexed="81"/>
            <rFont val="ＭＳ Ｐゴシック"/>
            <family val="3"/>
            <charset val="128"/>
          </rPr>
          <t xml:space="preserve">
    -100[℃] ～ +300[℃]
</t>
        </r>
        <r>
          <rPr>
            <sz val="2"/>
            <color indexed="81"/>
            <rFont val="ＭＳ Ｐゴシック"/>
            <family val="3"/>
            <charset val="128"/>
          </rPr>
          <t xml:space="preserve">                                                                                                                                                      
</t>
        </r>
        <r>
          <rPr>
            <sz val="9"/>
            <color indexed="81"/>
            <rFont val="ＭＳ Ｐゴシック"/>
            <family val="3"/>
            <charset val="128"/>
          </rPr>
          <t xml:space="preserve">   </t>
        </r>
        <r>
          <rPr>
            <sz val="10"/>
            <color indexed="33"/>
            <rFont val="ＭＳ Ｐゴシック"/>
            <family val="3"/>
            <charset val="128"/>
          </rPr>
          <t>ご注意：</t>
        </r>
        <r>
          <rPr>
            <sz val="10"/>
            <color indexed="81"/>
            <rFont val="ＭＳ Ｐゴシック"/>
            <family val="3"/>
            <charset val="128"/>
          </rPr>
          <t>入力をしないと、
　    ０ [℃] で計算します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AJ13" authorId="0">
      <text>
        <r>
          <rPr>
            <b/>
            <sz val="2"/>
            <color indexed="12"/>
            <rFont val="ＭＳ Ｐゴシック"/>
            <family val="3"/>
            <charset val="128"/>
          </rPr>
          <t xml:space="preserve">　　　　　　　　　　　　　　　　　　　　　　　　　　　　　　　　　　　　　　　　　　　　
  </t>
        </r>
        <r>
          <rPr>
            <b/>
            <sz val="12"/>
            <color indexed="12"/>
            <rFont val="ＭＳ Ｐゴシック"/>
            <family val="3"/>
            <charset val="128"/>
          </rPr>
          <t xml:space="preserve"> 電源電圧に
  対する [％]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K13" authorId="0">
      <text>
        <r>
          <rPr>
            <b/>
            <sz val="1"/>
            <color indexed="81"/>
            <rFont val="ＭＳ Ｐゴシック"/>
            <family val="3"/>
            <charset val="128"/>
          </rPr>
          <t xml:space="preserve">                                                                                                        
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  　</t>
        </r>
        <r>
          <rPr>
            <b/>
            <sz val="12"/>
            <color indexed="10"/>
            <rFont val="ＭＳ Ｐゴシック"/>
            <family val="3"/>
            <charset val="128"/>
          </rPr>
          <t>電線路の力率</t>
        </r>
        <r>
          <rPr>
            <sz val="11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ｃｏｓφ</t>
        </r>
        <r>
          <rPr>
            <sz val="7"/>
            <color indexed="81"/>
            <rFont val="ＭＳ Ｐゴシック"/>
            <family val="3"/>
            <charset val="128"/>
          </rPr>
          <t>C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"/>
            <color indexed="81"/>
            <rFont val="ＭＳ Ｐゴシック"/>
            <family val="3"/>
            <charset val="128"/>
          </rPr>
          <t xml:space="preserve">        　　　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        　  　　　   　　　　  　　　　     </t>
        </r>
        <r>
          <rPr>
            <b/>
            <sz val="11"/>
            <color indexed="81"/>
            <rFont val="ＭＳ Ｐゴシック"/>
            <family val="3"/>
            <charset val="128"/>
          </rPr>
          <t>φ</t>
        </r>
        <r>
          <rPr>
            <sz val="7"/>
            <color indexed="81"/>
            <rFont val="ＭＳ Ｐゴシック"/>
            <family val="3"/>
            <charset val="128"/>
          </rPr>
          <t>Ｃ</t>
        </r>
        <r>
          <rPr>
            <sz val="11"/>
            <color indexed="81"/>
            <rFont val="ＭＳ Ｐゴシック"/>
            <family val="3"/>
            <charset val="128"/>
          </rPr>
          <t>＝</t>
        </r>
        <r>
          <rPr>
            <b/>
            <sz val="11"/>
            <color indexed="81"/>
            <rFont val="ＭＳ Ｐゴシック"/>
            <family val="3"/>
            <charset val="128"/>
          </rPr>
          <t>tan</t>
        </r>
        <r>
          <rPr>
            <vertAlign val="superscript"/>
            <sz val="11"/>
            <color indexed="81"/>
            <rFont val="ＭＳ Ｐゴシック"/>
            <family val="3"/>
            <charset val="128"/>
          </rPr>
          <t>-1</t>
        </r>
        <r>
          <rPr>
            <sz val="11"/>
            <color indexed="81"/>
            <rFont val="ＭＳ Ｐゴシック"/>
            <family val="3"/>
            <charset val="128"/>
          </rPr>
          <t>(</t>
        </r>
        <r>
          <rPr>
            <b/>
            <sz val="11"/>
            <color indexed="81"/>
            <rFont val="ＭＳ Ｐゴシック"/>
            <family val="3"/>
            <charset val="128"/>
          </rPr>
          <t>X</t>
        </r>
        <r>
          <rPr>
            <vertAlign val="subscript"/>
            <sz val="11"/>
            <color indexed="81"/>
            <rFont val="ＭＳ Ｐゴシック"/>
            <family val="3"/>
            <charset val="128"/>
          </rPr>
          <t xml:space="preserve">CABLE </t>
        </r>
        <r>
          <rPr>
            <sz val="11"/>
            <color indexed="81"/>
            <rFont val="ＭＳ Ｐゴシック"/>
            <family val="3"/>
            <charset val="128"/>
          </rPr>
          <t>/</t>
        </r>
        <r>
          <rPr>
            <b/>
            <sz val="11"/>
            <color indexed="81"/>
            <rFont val="ＭＳ Ｐゴシック"/>
            <family val="3"/>
            <charset val="128"/>
          </rPr>
          <t>R</t>
        </r>
        <r>
          <rPr>
            <vertAlign val="subscript"/>
            <sz val="11"/>
            <color indexed="81"/>
            <rFont val="ＭＳ Ｐゴシック"/>
            <family val="3"/>
            <charset val="128"/>
          </rPr>
          <t xml:space="preserve">CABLE </t>
        </r>
        <r>
          <rPr>
            <sz val="11"/>
            <color indexed="81"/>
            <rFont val="ＭＳ Ｐゴシック"/>
            <family val="3"/>
            <charset val="128"/>
          </rPr>
          <t>)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2"/>
            <color indexed="81"/>
            <rFont val="ＭＳ Ｐゴシック"/>
            <family val="3"/>
            <charset val="128"/>
          </rPr>
          <t xml:space="preserve">           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12"/>
            <rFont val="ＭＳ Ｐゴシック"/>
            <family val="3"/>
            <charset val="128"/>
          </rPr>
          <t>Ｘ</t>
        </r>
        <r>
          <rPr>
            <vertAlign val="subscript"/>
            <sz val="10"/>
            <color indexed="12"/>
            <rFont val="ＭＳ Ｐゴシック"/>
            <family val="3"/>
            <charset val="128"/>
          </rPr>
          <t xml:space="preserve"> CABLE </t>
        </r>
        <r>
          <rPr>
            <sz val="10"/>
            <color indexed="12"/>
            <rFont val="ＭＳ Ｐゴシック"/>
            <family val="3"/>
            <charset val="128"/>
          </rPr>
          <t xml:space="preserve">：電線路の Ｉｍｐｅｄａｃｅ
   </t>
        </r>
        <r>
          <rPr>
            <b/>
            <sz val="10"/>
            <color indexed="12"/>
            <rFont val="ＭＳ Ｐゴシック"/>
            <family val="3"/>
            <charset val="128"/>
          </rPr>
          <t>Ｒ</t>
        </r>
        <r>
          <rPr>
            <vertAlign val="subscript"/>
            <sz val="10"/>
            <color indexed="12"/>
            <rFont val="ＭＳ Ｐゴシック"/>
            <family val="3"/>
            <charset val="128"/>
          </rPr>
          <t xml:space="preserve"> ＣABLE </t>
        </r>
        <r>
          <rPr>
            <sz val="10"/>
            <color indexed="12"/>
            <rFont val="ＭＳ Ｐゴシック"/>
            <family val="3"/>
            <charset val="128"/>
          </rPr>
          <t>：電線路の Ｒｅｓｉｓｔａｎｃｅ</t>
        </r>
      </text>
    </comment>
    <comment ref="AM13" authorId="0">
      <text>
        <r>
          <rPr>
            <b/>
            <sz val="2"/>
            <color indexed="12"/>
            <rFont val="ＭＳ Ｐゴシック"/>
            <family val="3"/>
            <charset val="128"/>
          </rPr>
          <t xml:space="preserve">　　　　　　　　　　　　　　　　　　　　　　　　　　　　　　　　　　　　　　　　　　　　
  </t>
        </r>
        <r>
          <rPr>
            <b/>
            <sz val="12"/>
            <color indexed="12"/>
            <rFont val="ＭＳ Ｐゴシック"/>
            <family val="3"/>
            <charset val="128"/>
          </rPr>
          <t xml:space="preserve"> 電源電圧に
  対する [％]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N13" authorId="0">
      <text>
        <r>
          <rPr>
            <b/>
            <sz val="2"/>
            <color indexed="81"/>
            <rFont val="ＭＳ Ｐゴシック"/>
            <family val="3"/>
            <charset val="128"/>
          </rPr>
          <t xml:space="preserve">                                                                                         
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2"/>
            <color indexed="10"/>
            <rFont val="ＭＳ Ｐゴシック"/>
            <family val="3"/>
            <charset val="128"/>
          </rPr>
          <t>負荷受電端の力率</t>
        </r>
        <r>
          <rPr>
            <sz val="11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ｃｏｓφ</t>
        </r>
        <r>
          <rPr>
            <sz val="7"/>
            <color indexed="81"/>
            <rFont val="ＭＳ Ｐゴシック"/>
            <family val="3"/>
            <charset val="128"/>
          </rPr>
          <t>Ｒ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"/>
            <color indexed="81"/>
            <rFont val="ＭＳ Ｐゴシック"/>
            <family val="3"/>
            <charset val="128"/>
          </rPr>
          <t xml:space="preserve">        　　　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　　　　　　　　　　　　　</t>
        </r>
        <r>
          <rPr>
            <b/>
            <sz val="11"/>
            <color indexed="81"/>
            <rFont val="ＭＳ Ｐゴシック"/>
            <family val="3"/>
            <charset val="128"/>
          </rPr>
          <t>φ</t>
        </r>
        <r>
          <rPr>
            <sz val="7"/>
            <color indexed="81"/>
            <rFont val="ＭＳ Ｐゴシック"/>
            <family val="3"/>
            <charset val="128"/>
          </rPr>
          <t>Ｒ</t>
        </r>
        <r>
          <rPr>
            <sz val="11"/>
            <color indexed="81"/>
            <rFont val="ＭＳ Ｐゴシック"/>
            <family val="3"/>
            <charset val="128"/>
          </rPr>
          <t>＝</t>
        </r>
        <r>
          <rPr>
            <b/>
            <sz val="11"/>
            <color indexed="81"/>
            <rFont val="ＭＳ Ｐゴシック"/>
            <family val="3"/>
            <charset val="128"/>
          </rPr>
          <t>tan</t>
        </r>
        <r>
          <rPr>
            <vertAlign val="superscript"/>
            <sz val="11"/>
            <color indexed="81"/>
            <rFont val="ＭＳ Ｐゴシック"/>
            <family val="3"/>
            <charset val="128"/>
          </rPr>
          <t>-1</t>
        </r>
        <r>
          <rPr>
            <sz val="11"/>
            <color indexed="81"/>
            <rFont val="ＭＳ Ｐゴシック"/>
            <family val="3"/>
            <charset val="128"/>
          </rPr>
          <t>(</t>
        </r>
        <r>
          <rPr>
            <b/>
            <sz val="11"/>
            <color indexed="81"/>
            <rFont val="ＭＳ Ｐゴシック"/>
            <family val="3"/>
            <charset val="128"/>
          </rPr>
          <t>X</t>
        </r>
        <r>
          <rPr>
            <vertAlign val="subscript"/>
            <sz val="11"/>
            <color indexed="81"/>
            <rFont val="ＭＳ Ｐゴシック"/>
            <family val="3"/>
            <charset val="128"/>
          </rPr>
          <t xml:space="preserve">LOAD </t>
        </r>
        <r>
          <rPr>
            <sz val="11"/>
            <color indexed="81"/>
            <rFont val="ＭＳ Ｐゴシック"/>
            <family val="3"/>
            <charset val="128"/>
          </rPr>
          <t>/</t>
        </r>
        <r>
          <rPr>
            <b/>
            <sz val="11"/>
            <color indexed="81"/>
            <rFont val="ＭＳ Ｐゴシック"/>
            <family val="3"/>
            <charset val="128"/>
          </rPr>
          <t>R</t>
        </r>
        <r>
          <rPr>
            <vertAlign val="subscript"/>
            <sz val="11"/>
            <color indexed="81"/>
            <rFont val="ＭＳ Ｐゴシック"/>
            <family val="3"/>
            <charset val="128"/>
          </rPr>
          <t xml:space="preserve">LOAD </t>
        </r>
        <r>
          <rPr>
            <sz val="11"/>
            <color indexed="81"/>
            <rFont val="ＭＳ Ｐゴシック"/>
            <family val="3"/>
            <charset val="128"/>
          </rPr>
          <t>)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2"/>
            <color indexed="81"/>
            <rFont val="ＭＳ Ｐゴシック"/>
            <family val="3"/>
            <charset val="128"/>
          </rPr>
          <t xml:space="preserve">     　   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12"/>
            <rFont val="ＭＳ Ｐゴシック"/>
            <family val="3"/>
            <charset val="128"/>
          </rPr>
          <t>Ｘ</t>
        </r>
        <r>
          <rPr>
            <vertAlign val="subscript"/>
            <sz val="10"/>
            <color indexed="12"/>
            <rFont val="ＭＳ Ｐゴシック"/>
            <family val="3"/>
            <charset val="128"/>
          </rPr>
          <t xml:space="preserve"> ＬＯＡＤ </t>
        </r>
        <r>
          <rPr>
            <sz val="10"/>
            <color indexed="12"/>
            <rFont val="ＭＳ Ｐゴシック"/>
            <family val="3"/>
            <charset val="128"/>
          </rPr>
          <t xml:space="preserve">：負荷受電端の Ｉｍｐｅｄａｃｅ
   </t>
        </r>
        <r>
          <rPr>
            <b/>
            <sz val="10"/>
            <color indexed="12"/>
            <rFont val="ＭＳ Ｐゴシック"/>
            <family val="3"/>
            <charset val="128"/>
          </rPr>
          <t>Ｒ</t>
        </r>
        <r>
          <rPr>
            <vertAlign val="subscript"/>
            <sz val="10"/>
            <color indexed="12"/>
            <rFont val="ＭＳ Ｐゴシック"/>
            <family val="3"/>
            <charset val="128"/>
          </rPr>
          <t xml:space="preserve"> ＬＯＡＤ </t>
        </r>
        <r>
          <rPr>
            <sz val="10"/>
            <color indexed="12"/>
            <rFont val="ＭＳ Ｐゴシック"/>
            <family val="3"/>
            <charset val="128"/>
          </rPr>
          <t xml:space="preserve">：負荷受電端の Ｒｅｓｉｓｔａｎｃｅ
　 </t>
        </r>
        <r>
          <rPr>
            <sz val="10"/>
            <color indexed="81"/>
            <rFont val="ＭＳ Ｐゴシック"/>
            <family val="3"/>
            <charset val="128"/>
          </rPr>
          <t>進み力率の場合は､</t>
        </r>
        <r>
          <rPr>
            <sz val="10"/>
            <color indexed="10"/>
            <rFont val="ＭＳ Ｐゴシック"/>
            <family val="3"/>
            <charset val="128"/>
          </rPr>
          <t>－赤色</t>
        </r>
        <r>
          <rPr>
            <sz val="10"/>
            <color indexed="81"/>
            <rFont val="ＭＳ Ｐゴシック"/>
            <family val="3"/>
            <charset val="128"/>
          </rPr>
          <t>で表示
　 されます。</t>
        </r>
      </text>
    </comment>
    <comment ref="BO15" authorId="1">
      <text>
        <r>
          <rPr>
            <sz val="11"/>
            <color indexed="81"/>
            <rFont val="ＭＳ Ｐ明朝"/>
            <family val="1"/>
            <charset val="128"/>
          </rPr>
          <t>　</t>
        </r>
        <r>
          <rPr>
            <b/>
            <sz val="11"/>
            <color indexed="12"/>
            <rFont val="ＭＳ Ｐ明朝"/>
            <family val="1"/>
            <charset val="128"/>
          </rPr>
          <t>追加・修正</t>
        </r>
        <r>
          <rPr>
            <b/>
            <sz val="16"/>
            <color indexed="12"/>
            <rFont val="ＭＳ Ｐ明朝"/>
            <family val="1"/>
            <charset val="128"/>
          </rPr>
          <t xml:space="preserve"> </t>
        </r>
        <r>
          <rPr>
            <b/>
            <sz val="11"/>
            <color indexed="12"/>
            <rFont val="ＭＳ Ｐ明朝"/>
            <family val="1"/>
            <charset val="128"/>
          </rPr>
          <t xml:space="preserve">
 削除できます。</t>
        </r>
        <r>
          <rPr>
            <sz val="11"/>
            <color indexed="81"/>
            <rFont val="ＭＳ Ｐ明朝"/>
            <family val="1"/>
            <charset val="128"/>
          </rPr>
          <t xml:space="preserve">
</t>
        </r>
      </text>
    </comment>
    <comment ref="BQ15" authorId="1">
      <text>
        <r>
          <rPr>
            <sz val="11"/>
            <color indexed="81"/>
            <rFont val="ＭＳ Ｐ明朝"/>
            <family val="1"/>
            <charset val="128"/>
          </rPr>
          <t>　</t>
        </r>
        <r>
          <rPr>
            <b/>
            <sz val="11"/>
            <color indexed="12"/>
            <rFont val="ＭＳ Ｐ明朝"/>
            <family val="1"/>
            <charset val="128"/>
          </rPr>
          <t>追加・修正</t>
        </r>
        <r>
          <rPr>
            <b/>
            <sz val="16"/>
            <color indexed="12"/>
            <rFont val="ＭＳ Ｐ明朝"/>
            <family val="1"/>
            <charset val="128"/>
          </rPr>
          <t xml:space="preserve"> </t>
        </r>
        <r>
          <rPr>
            <b/>
            <sz val="11"/>
            <color indexed="12"/>
            <rFont val="ＭＳ Ｐ明朝"/>
            <family val="1"/>
            <charset val="128"/>
          </rPr>
          <t xml:space="preserve">
 削除できます。</t>
        </r>
        <r>
          <rPr>
            <sz val="11"/>
            <color indexed="81"/>
            <rFont val="ＭＳ Ｐ明朝"/>
            <family val="1"/>
            <charset val="128"/>
          </rPr>
          <t xml:space="preserve">
</t>
        </r>
      </text>
    </comment>
    <comment ref="BQ33" authorId="1">
      <text>
        <r>
          <rPr>
            <sz val="11"/>
            <color indexed="81"/>
            <rFont val="ＭＳ Ｐ明朝"/>
            <family val="1"/>
            <charset val="128"/>
          </rPr>
          <t>　</t>
        </r>
        <r>
          <rPr>
            <b/>
            <sz val="11"/>
            <color indexed="12"/>
            <rFont val="ＭＳ Ｐ明朝"/>
            <family val="1"/>
            <charset val="128"/>
          </rPr>
          <t>追加・修正</t>
        </r>
        <r>
          <rPr>
            <b/>
            <sz val="16"/>
            <color indexed="12"/>
            <rFont val="ＭＳ Ｐ明朝"/>
            <family val="1"/>
            <charset val="128"/>
          </rPr>
          <t xml:space="preserve"> </t>
        </r>
        <r>
          <rPr>
            <b/>
            <sz val="11"/>
            <color indexed="12"/>
            <rFont val="ＭＳ Ｐ明朝"/>
            <family val="1"/>
            <charset val="128"/>
          </rPr>
          <t xml:space="preserve">
 削除できます。</t>
        </r>
        <r>
          <rPr>
            <sz val="11"/>
            <color indexed="81"/>
            <rFont val="ＭＳ Ｐ明朝"/>
            <family val="1"/>
            <charset val="128"/>
          </rPr>
          <t xml:space="preserve">
</t>
        </r>
      </text>
    </comment>
    <comment ref="BO50" authorId="1">
      <text>
        <r>
          <rPr>
            <sz val="11"/>
            <color indexed="81"/>
            <rFont val="ＭＳ 明朝"/>
            <family val="1"/>
            <charset val="128"/>
          </rPr>
          <t>　　　</t>
        </r>
        <r>
          <rPr>
            <b/>
            <sz val="12"/>
            <color indexed="53"/>
            <rFont val="ＭＳ 明朝"/>
            <family val="1"/>
            <charset val="128"/>
          </rPr>
          <t>ご</t>
        </r>
        <r>
          <rPr>
            <b/>
            <sz val="12"/>
            <color indexed="53"/>
            <rFont val="ＭＳ Ｐ明朝"/>
            <family val="1"/>
            <charset val="128"/>
          </rPr>
          <t xml:space="preserve"> </t>
        </r>
        <r>
          <rPr>
            <b/>
            <sz val="12"/>
            <color indexed="53"/>
            <rFont val="ＭＳ 明朝"/>
            <family val="1"/>
            <charset val="128"/>
          </rPr>
          <t>注</t>
        </r>
        <r>
          <rPr>
            <b/>
            <sz val="12"/>
            <color indexed="53"/>
            <rFont val="ＭＳ Ｐ明朝"/>
            <family val="1"/>
            <charset val="128"/>
          </rPr>
          <t xml:space="preserve"> </t>
        </r>
        <r>
          <rPr>
            <b/>
            <sz val="12"/>
            <color indexed="53"/>
            <rFont val="ＭＳ 明朝"/>
            <family val="1"/>
            <charset val="128"/>
          </rPr>
          <t>意</t>
        </r>
        <r>
          <rPr>
            <sz val="16"/>
            <color indexed="12"/>
            <rFont val="ＭＳ 明朝"/>
            <family val="1"/>
            <charset val="128"/>
          </rPr>
          <t>　</t>
        </r>
        <r>
          <rPr>
            <sz val="11"/>
            <color indexed="81"/>
            <rFont val="ＭＳ 明朝"/>
            <family val="1"/>
            <charset val="128"/>
          </rPr>
          <t xml:space="preserve">
</t>
        </r>
        <r>
          <rPr>
            <sz val="11"/>
            <color indexed="81"/>
            <rFont val="ＭＳ Ｐ明朝"/>
            <family val="1"/>
            <charset val="128"/>
          </rPr>
          <t xml:space="preserve">  </t>
        </r>
        <r>
          <rPr>
            <sz val="11"/>
            <color indexed="81"/>
            <rFont val="ＭＳ 明朝"/>
            <family val="1"/>
            <charset val="128"/>
          </rPr>
          <t>ご指定のない場合は、
　　</t>
        </r>
        <r>
          <rPr>
            <sz val="12"/>
            <color indexed="81"/>
            <rFont val="ＭＳ Ｐ明朝"/>
            <family val="1"/>
            <charset val="128"/>
          </rPr>
          <t>②</t>
        </r>
        <r>
          <rPr>
            <b/>
            <sz val="11"/>
            <color indexed="81"/>
            <rFont val="ＭＳ Ｐ明朝"/>
            <family val="1"/>
            <charset val="128"/>
          </rPr>
          <t>負荷側機器</t>
        </r>
        <r>
          <rPr>
            <sz val="11"/>
            <color indexed="81"/>
            <rFont val="ＭＳ Ｐ明朝"/>
            <family val="1"/>
            <charset val="128"/>
          </rPr>
          <t xml:space="preserve">
　　　</t>
        </r>
        <r>
          <rPr>
            <sz val="12"/>
            <color indexed="81"/>
            <rFont val="ＭＳ Ｐ明朝"/>
            <family val="1"/>
            <charset val="128"/>
          </rPr>
          <t>③</t>
        </r>
        <r>
          <rPr>
            <b/>
            <sz val="11"/>
            <color indexed="81"/>
            <rFont val="ＭＳ Ｐ明朝"/>
            <family val="1"/>
            <charset val="128"/>
          </rPr>
          <t>構内ケーブル</t>
        </r>
        <r>
          <rPr>
            <sz val="11"/>
            <color indexed="81"/>
            <rFont val="ＭＳ Ｐ明朝"/>
            <family val="1"/>
            <charset val="128"/>
          </rPr>
          <t xml:space="preserve">
　を修正可能(データフリー)
　ブロックとします。</t>
        </r>
      </text>
    </comment>
  </commentList>
</comments>
</file>

<file path=xl/comments2.xml><?xml version="1.0" encoding="utf-8"?>
<comments xmlns="http://schemas.openxmlformats.org/spreadsheetml/2006/main">
  <authors>
    <author>佐海 恭三</author>
  </authors>
  <commentList>
    <comment ref="B2" authorId="0">
      <text>
        <r>
          <rPr>
            <b/>
            <sz val="20"/>
            <color indexed="81"/>
            <rFont val="ＭＳ Ｐゴシック"/>
            <family val="3"/>
            <charset val="128"/>
          </rPr>
          <t xml:space="preserve"> この ＤＡＴＡ Ｔａｂｌｅ は、
 </t>
        </r>
        <r>
          <rPr>
            <b/>
            <sz val="20"/>
            <color indexed="10"/>
            <rFont val="ＭＳ Ｐゴシック"/>
            <family val="3"/>
            <charset val="128"/>
          </rPr>
          <t>セルの保護</t>
        </r>
        <r>
          <rPr>
            <b/>
            <sz val="20"/>
            <color indexed="81"/>
            <rFont val="ＭＳ Ｐゴシック"/>
            <family val="3"/>
            <charset val="128"/>
          </rPr>
          <t>をしてない
 のでデ－タの管理には
 十分</t>
        </r>
        <r>
          <rPr>
            <b/>
            <sz val="20"/>
            <color indexed="10"/>
            <rFont val="ＭＳ Ｐゴシック"/>
            <family val="3"/>
            <charset val="128"/>
          </rPr>
          <t>注意</t>
        </r>
        <r>
          <rPr>
            <b/>
            <sz val="20"/>
            <color indexed="81"/>
            <rFont val="ＭＳ Ｐゴシック"/>
            <family val="3"/>
            <charset val="128"/>
          </rPr>
          <t xml:space="preserve">して下さい。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 xml:space="preserve">住友電工(株)
　電線技術資料
　　  </t>
        </r>
        <r>
          <rPr>
            <sz val="9"/>
            <color indexed="12"/>
            <rFont val="ＭＳ Ｐゴシック"/>
            <family val="3"/>
            <charset val="128"/>
          </rPr>
          <t>１９９１．３</t>
        </r>
      </text>
    </comment>
    <comment ref="L2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 xml:space="preserve">住友電工(株)
　電線技術資料
　　  </t>
        </r>
        <r>
          <rPr>
            <sz val="9"/>
            <color indexed="12"/>
            <rFont val="ＭＳ Ｐゴシック"/>
            <family val="3"/>
            <charset val="128"/>
          </rPr>
          <t>１９９１．３</t>
        </r>
      </text>
    </comment>
    <comment ref="Q2" authorId="0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 </t>
        </r>
        <r>
          <rPr>
            <b/>
            <sz val="14"/>
            <color indexed="10"/>
            <rFont val="ＭＳ Ｐゴシック"/>
            <family val="3"/>
            <charset val="128"/>
          </rPr>
          <t>USER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
 登録用 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5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％Ｚは、自動
　表示します。</t>
        </r>
      </text>
    </comment>
  </commentList>
</comments>
</file>

<file path=xl/sharedStrings.xml><?xml version="1.0" encoding="utf-8"?>
<sst xmlns="http://schemas.openxmlformats.org/spreadsheetml/2006/main" count="199" uniqueCount="143">
  <si>
    <t>電 気 方 式</t>
  </si>
  <si>
    <t>系統番号</t>
    <rPh sb="0" eb="2">
      <t>ケイトウ</t>
    </rPh>
    <phoneticPr fontId="7"/>
  </si>
  <si>
    <t>送　　　電　　　側　　　機　　　器</t>
    <rPh sb="0" eb="5">
      <t>ソウデン</t>
    </rPh>
    <rPh sb="8" eb="9">
      <t>カワ</t>
    </rPh>
    <rPh sb="12" eb="17">
      <t>キキ</t>
    </rPh>
    <phoneticPr fontId="7"/>
  </si>
  <si>
    <t>負　　　荷　　　側　　　機　　　器</t>
    <rPh sb="0" eb="5">
      <t>フカ</t>
    </rPh>
    <rPh sb="8" eb="9">
      <t>カワ</t>
    </rPh>
    <rPh sb="12" eb="17">
      <t>キキ</t>
    </rPh>
    <phoneticPr fontId="7"/>
  </si>
  <si>
    <t>構　　　内　　　ケ　　－　　ブ　　ル</t>
    <rPh sb="0" eb="5">
      <t>コウナイ</t>
    </rPh>
    <phoneticPr fontId="7"/>
  </si>
  <si>
    <t>線　路　電　圧　降　下</t>
    <rPh sb="0" eb="3">
      <t>センロ</t>
    </rPh>
    <rPh sb="4" eb="7">
      <t>デンアツ</t>
    </rPh>
    <rPh sb="8" eb="11">
      <t>コウカ</t>
    </rPh>
    <phoneticPr fontId="7"/>
  </si>
  <si>
    <t>負荷側受電端電圧</t>
    <rPh sb="0" eb="2">
      <t>フカ</t>
    </rPh>
    <rPh sb="2" eb="3">
      <t>カワ</t>
    </rPh>
    <rPh sb="3" eb="5">
      <t>ジュデン</t>
    </rPh>
    <rPh sb="5" eb="6">
      <t>タンシ</t>
    </rPh>
    <rPh sb="6" eb="8">
      <t>デンアツ</t>
    </rPh>
    <phoneticPr fontId="7"/>
  </si>
  <si>
    <t xml:space="preserve">備　　　　　　　考 </t>
    <rPh sb="0" eb="9">
      <t>ビコウ</t>
    </rPh>
    <phoneticPr fontId="7"/>
  </si>
  <si>
    <t>周波</t>
    <rPh sb="0" eb="2">
      <t>シュウハスウ</t>
    </rPh>
    <phoneticPr fontId="7"/>
  </si>
  <si>
    <t>電　　力　　変　　圧　　器</t>
    <rPh sb="0" eb="4">
      <t>デンリョク</t>
    </rPh>
    <rPh sb="6" eb="13">
      <t>ヘンアツキ</t>
    </rPh>
    <phoneticPr fontId="7"/>
  </si>
  <si>
    <t>進相コンデ</t>
    <rPh sb="0" eb="5">
      <t>シンコウ</t>
    </rPh>
    <phoneticPr fontId="7"/>
  </si>
  <si>
    <t>負　　荷　　設　　備　　容　　量　　</t>
    <rPh sb="0" eb="4">
      <t>フカ</t>
    </rPh>
    <rPh sb="6" eb="10">
      <t>セツビ</t>
    </rPh>
    <rPh sb="12" eb="16">
      <t>ヨウリョウ</t>
    </rPh>
    <phoneticPr fontId="7"/>
  </si>
  <si>
    <t>名 称</t>
    <rPh sb="0" eb="3">
      <t>メイショウ</t>
    </rPh>
    <phoneticPr fontId="7"/>
  </si>
  <si>
    <t>公 称</t>
    <rPh sb="0" eb="3">
      <t>コウショウ</t>
    </rPh>
    <phoneticPr fontId="7"/>
  </si>
  <si>
    <t>条数</t>
    <rPh sb="0" eb="1">
      <t>ジョウ</t>
    </rPh>
    <rPh sb="1" eb="2">
      <t>スウ</t>
    </rPh>
    <phoneticPr fontId="7"/>
  </si>
  <si>
    <t>亘 長</t>
    <phoneticPr fontId="7"/>
  </si>
  <si>
    <t>許 容</t>
    <rPh sb="0" eb="3">
      <t>キョヨウ</t>
    </rPh>
    <phoneticPr fontId="7"/>
  </si>
  <si>
    <t>充 電</t>
    <rPh sb="0" eb="3">
      <t>ジュウデン</t>
    </rPh>
    <phoneticPr fontId="7"/>
  </si>
  <si>
    <t>一線地絡電流</t>
    <rPh sb="0" eb="2">
      <t>イッセン</t>
    </rPh>
    <rPh sb="2" eb="3">
      <t>チ</t>
    </rPh>
    <rPh sb="3" eb="4">
      <t>タンラク</t>
    </rPh>
    <rPh sb="4" eb="6">
      <t>デンリュウ</t>
    </rPh>
    <phoneticPr fontId="7"/>
  </si>
  <si>
    <r>
      <t>電源電圧</t>
    </r>
    <r>
      <rPr>
        <b/>
        <sz val="9"/>
        <rFont val="ＭＳ Ｐゴシック"/>
        <family val="3"/>
        <charset val="128"/>
      </rPr>
      <t>Ｅ</t>
    </r>
    <r>
      <rPr>
        <sz val="6"/>
        <rFont val="ＭＳ Ｐゴシック"/>
        <family val="3"/>
        <charset val="128"/>
      </rPr>
      <t>Ｓ</t>
    </r>
    <rPh sb="0" eb="2">
      <t>デンゲン</t>
    </rPh>
    <rPh sb="2" eb="4">
      <t>デンアツ</t>
    </rPh>
    <phoneticPr fontId="7"/>
  </si>
  <si>
    <t xml:space="preserve"> 数</t>
    <rPh sb="1" eb="2">
      <t>カズ</t>
    </rPh>
    <phoneticPr fontId="7"/>
  </si>
  <si>
    <t>形　式</t>
    <rPh sb="0" eb="3">
      <t>ケイシキ</t>
    </rPh>
    <phoneticPr fontId="7"/>
  </si>
  <si>
    <t>容　量</t>
    <rPh sb="0" eb="3">
      <t>ヨウリョウ</t>
    </rPh>
    <phoneticPr fontId="7"/>
  </si>
  <si>
    <t>台数</t>
    <rPh sb="0" eb="2">
      <t>ダイスウ</t>
    </rPh>
    <phoneticPr fontId="7"/>
  </si>
  <si>
    <t>定格電流</t>
    <rPh sb="0" eb="2">
      <t>テイカク</t>
    </rPh>
    <rPh sb="2" eb="4">
      <t>デンリュウ</t>
    </rPh>
    <phoneticPr fontId="7"/>
  </si>
  <si>
    <t>ンサ-容量</t>
    <rPh sb="3" eb="5">
      <t>ヨウリョウ</t>
    </rPh>
    <phoneticPr fontId="7"/>
  </si>
  <si>
    <r>
      <t>Ｅ</t>
    </r>
    <r>
      <rPr>
        <sz val="6"/>
        <rFont val="ＭＳ ゴシック"/>
        <family val="3"/>
        <charset val="128"/>
      </rPr>
      <t>Ｒ</t>
    </r>
    <phoneticPr fontId="7"/>
  </si>
  <si>
    <t>入 力</t>
    <rPh sb="0" eb="3">
      <t>ニュウリョク</t>
    </rPh>
    <phoneticPr fontId="7"/>
  </si>
  <si>
    <t>平均力率</t>
    <rPh sb="0" eb="2">
      <t>ヘイキン</t>
    </rPh>
    <rPh sb="2" eb="3">
      <t>リキ</t>
    </rPh>
    <rPh sb="3" eb="4">
      <t>リツ</t>
    </rPh>
    <phoneticPr fontId="7"/>
  </si>
  <si>
    <t>負荷電流</t>
    <rPh sb="0" eb="2">
      <t>フカ</t>
    </rPh>
    <rPh sb="2" eb="4">
      <t>デンリュウ</t>
    </rPh>
    <phoneticPr fontId="7"/>
  </si>
  <si>
    <t>断 面</t>
    <rPh sb="0" eb="3">
      <t>ダンメン</t>
    </rPh>
    <phoneticPr fontId="7"/>
  </si>
  <si>
    <t>電 流</t>
    <rPh sb="0" eb="3">
      <t>デンリュウ</t>
    </rPh>
    <phoneticPr fontId="7"/>
  </si>
  <si>
    <t>完全地絡</t>
    <rPh sb="0" eb="2">
      <t>カンゼン</t>
    </rPh>
    <rPh sb="2" eb="3">
      <t>チ</t>
    </rPh>
    <rPh sb="3" eb="4">
      <t>ラク</t>
    </rPh>
    <phoneticPr fontId="7"/>
  </si>
  <si>
    <t>放電地絡</t>
    <rPh sb="0" eb="2">
      <t>ホウデン</t>
    </rPh>
    <rPh sb="2" eb="3">
      <t>チ</t>
    </rPh>
    <rPh sb="3" eb="4">
      <t>ラク</t>
    </rPh>
    <phoneticPr fontId="7"/>
  </si>
  <si>
    <t>温度</t>
    <rPh sb="0" eb="2">
      <t>オンド</t>
    </rPh>
    <phoneticPr fontId="7"/>
  </si>
  <si>
    <r>
      <t>Ｅ</t>
    </r>
    <r>
      <rPr>
        <sz val="6"/>
        <rFont val="ＭＳ ゴシック"/>
        <family val="3"/>
        <charset val="128"/>
      </rPr>
      <t>Ｃ</t>
    </r>
    <phoneticPr fontId="7"/>
  </si>
  <si>
    <t>φ</t>
    <phoneticPr fontId="7"/>
  </si>
  <si>
    <t>W</t>
    <phoneticPr fontId="7"/>
  </si>
  <si>
    <t>V</t>
    <phoneticPr fontId="7"/>
  </si>
  <si>
    <t>［Ｈｚ］</t>
    <phoneticPr fontId="7"/>
  </si>
  <si>
    <t>[KVA]</t>
    <phoneticPr fontId="7"/>
  </si>
  <si>
    <t>[A]</t>
    <phoneticPr fontId="7"/>
  </si>
  <si>
    <t>[Kvar]</t>
    <phoneticPr fontId="7"/>
  </si>
  <si>
    <t>[V]</t>
    <phoneticPr fontId="7"/>
  </si>
  <si>
    <t>[KW]</t>
    <phoneticPr fontId="7"/>
  </si>
  <si>
    <t>cosφ</t>
    <phoneticPr fontId="7"/>
  </si>
  <si>
    <t>[mm2]</t>
    <phoneticPr fontId="7"/>
  </si>
  <si>
    <t>[m]</t>
    <phoneticPr fontId="7"/>
  </si>
  <si>
    <t>[mA]</t>
    <phoneticPr fontId="7"/>
  </si>
  <si>
    <t>[℃]</t>
    <phoneticPr fontId="7"/>
  </si>
  <si>
    <t>[％]</t>
    <phoneticPr fontId="7"/>
  </si>
  <si>
    <r>
      <t>cosφ</t>
    </r>
    <r>
      <rPr>
        <sz val="6"/>
        <rFont val="ＭＳ Ｐ明朝"/>
        <family val="1"/>
        <charset val="128"/>
      </rPr>
      <t>C</t>
    </r>
    <phoneticPr fontId="7"/>
  </si>
  <si>
    <t>名　　称</t>
    <rPh sb="0" eb="4">
      <t>メイショウ</t>
    </rPh>
    <phoneticPr fontId="7"/>
  </si>
  <si>
    <t>適 用 区 間 (自)</t>
    <rPh sb="0" eb="3">
      <t>テキヨウ</t>
    </rPh>
    <rPh sb="4" eb="7">
      <t>クカン</t>
    </rPh>
    <rPh sb="9" eb="10">
      <t>ジ</t>
    </rPh>
    <phoneticPr fontId="32"/>
  </si>
  <si>
    <t>電気室 低圧盤</t>
    <rPh sb="0" eb="2">
      <t>デンキ</t>
    </rPh>
    <rPh sb="2" eb="3">
      <t>シツ</t>
    </rPh>
    <rPh sb="4" eb="6">
      <t>テイアツ</t>
    </rPh>
    <rPh sb="6" eb="7">
      <t>バン</t>
    </rPh>
    <phoneticPr fontId="32"/>
  </si>
  <si>
    <t>電気室 低圧動力盤</t>
    <rPh sb="0" eb="2">
      <t>デンキ</t>
    </rPh>
    <rPh sb="2" eb="3">
      <t>シツ</t>
    </rPh>
    <rPh sb="4" eb="6">
      <t>テイアツ</t>
    </rPh>
    <rPh sb="6" eb="8">
      <t>ドウリョク</t>
    </rPh>
    <rPh sb="8" eb="9">
      <t>バン</t>
    </rPh>
    <phoneticPr fontId="32"/>
  </si>
  <si>
    <t>電気室 200V 動力盤</t>
    <rPh sb="0" eb="2">
      <t>デンキ</t>
    </rPh>
    <rPh sb="2" eb="3">
      <t>シツ</t>
    </rPh>
    <rPh sb="9" eb="11">
      <t>ドウリョク</t>
    </rPh>
    <rPh sb="11" eb="12">
      <t>バン</t>
    </rPh>
    <phoneticPr fontId="32"/>
  </si>
  <si>
    <t>電気室 400V 動力盤</t>
    <rPh sb="0" eb="2">
      <t>デンキ</t>
    </rPh>
    <rPh sb="2" eb="3">
      <t>シツ</t>
    </rPh>
    <rPh sb="9" eb="11">
      <t>ドウリョク</t>
    </rPh>
    <rPh sb="11" eb="12">
      <t>バン</t>
    </rPh>
    <phoneticPr fontId="32"/>
  </si>
  <si>
    <t>電気室 440V 動力盤</t>
    <rPh sb="0" eb="2">
      <t>デンキ</t>
    </rPh>
    <rPh sb="2" eb="3">
      <t>シツ</t>
    </rPh>
    <rPh sb="9" eb="11">
      <t>ドウリョク</t>
    </rPh>
    <rPh sb="11" eb="12">
      <t>バン</t>
    </rPh>
    <phoneticPr fontId="32"/>
  </si>
  <si>
    <t>電気室 低圧照明盤</t>
    <rPh sb="0" eb="2">
      <t>デンキ</t>
    </rPh>
    <rPh sb="2" eb="3">
      <t>シツ</t>
    </rPh>
    <rPh sb="4" eb="6">
      <t>テイアツ</t>
    </rPh>
    <rPh sb="6" eb="8">
      <t>ショウメイ</t>
    </rPh>
    <rPh sb="8" eb="9">
      <t>バン</t>
    </rPh>
    <phoneticPr fontId="32"/>
  </si>
  <si>
    <t>屋内CB 低圧盤</t>
    <rPh sb="0" eb="2">
      <t>オクナイ</t>
    </rPh>
    <rPh sb="5" eb="8">
      <t>テイアツバン</t>
    </rPh>
    <phoneticPr fontId="32"/>
  </si>
  <si>
    <t>屋内CB 低圧動力盤</t>
    <rPh sb="5" eb="7">
      <t>テイアツ</t>
    </rPh>
    <rPh sb="7" eb="9">
      <t>ドウリョク</t>
    </rPh>
    <rPh sb="9" eb="10">
      <t>バン</t>
    </rPh>
    <phoneticPr fontId="32"/>
  </si>
  <si>
    <t>屋内CB 200V 動力盤</t>
    <rPh sb="10" eb="12">
      <t>ドウリョク</t>
    </rPh>
    <rPh sb="12" eb="13">
      <t>バン</t>
    </rPh>
    <phoneticPr fontId="32"/>
  </si>
  <si>
    <t>屋内CB 400V 動力盤</t>
    <rPh sb="10" eb="12">
      <t>ドウリョク</t>
    </rPh>
    <rPh sb="12" eb="13">
      <t>バン</t>
    </rPh>
    <phoneticPr fontId="32"/>
  </si>
  <si>
    <t>屋内CB 440V 動力盤</t>
    <rPh sb="10" eb="12">
      <t>ドウリョク</t>
    </rPh>
    <rPh sb="12" eb="13">
      <t>バン</t>
    </rPh>
    <phoneticPr fontId="32"/>
  </si>
  <si>
    <t>屋内CB 低圧照明盤</t>
    <rPh sb="5" eb="7">
      <t>テイアツ</t>
    </rPh>
    <rPh sb="7" eb="9">
      <t>ショウメイ</t>
    </rPh>
    <rPh sb="9" eb="10">
      <t>バン</t>
    </rPh>
    <phoneticPr fontId="32"/>
  </si>
  <si>
    <t>屋外CB 低圧盤</t>
    <rPh sb="0" eb="1">
      <t>オクナイ</t>
    </rPh>
    <rPh sb="1" eb="2">
      <t>ガイ</t>
    </rPh>
    <rPh sb="5" eb="8">
      <t>テイアツバン</t>
    </rPh>
    <phoneticPr fontId="32"/>
  </si>
  <si>
    <t>屋外CB 低圧動力盤</t>
    <rPh sb="5" eb="7">
      <t>テイアツ</t>
    </rPh>
    <rPh sb="7" eb="9">
      <t>ドウリョク</t>
    </rPh>
    <rPh sb="9" eb="10">
      <t>バン</t>
    </rPh>
    <phoneticPr fontId="32"/>
  </si>
  <si>
    <t>屋外CB 200V 動力盤</t>
    <rPh sb="10" eb="12">
      <t>ドウリョク</t>
    </rPh>
    <rPh sb="12" eb="13">
      <t>バン</t>
    </rPh>
    <phoneticPr fontId="32"/>
  </si>
  <si>
    <t>屋外CB 400V 動力盤</t>
    <rPh sb="10" eb="12">
      <t>ドウリョク</t>
    </rPh>
    <rPh sb="12" eb="13">
      <t>バン</t>
    </rPh>
    <phoneticPr fontId="32"/>
  </si>
  <si>
    <t>屋外CB 440V 動力盤</t>
    <rPh sb="10" eb="12">
      <t>ドウリョク</t>
    </rPh>
    <rPh sb="12" eb="13">
      <t>バン</t>
    </rPh>
    <phoneticPr fontId="32"/>
  </si>
  <si>
    <t>屋外CB 低圧照明盤</t>
    <rPh sb="5" eb="7">
      <t>テイアツ</t>
    </rPh>
    <rPh sb="7" eb="9">
      <t>ショウメイ</t>
    </rPh>
    <rPh sb="9" eb="10">
      <t>バン</t>
    </rPh>
    <phoneticPr fontId="32"/>
  </si>
  <si>
    <t>特高電気室 高圧配電盤</t>
    <rPh sb="0" eb="1">
      <t>トクベツ</t>
    </rPh>
    <rPh sb="1" eb="2">
      <t>コウアツ</t>
    </rPh>
    <rPh sb="2" eb="4">
      <t>デンキ</t>
    </rPh>
    <rPh sb="4" eb="5">
      <t>シツ</t>
    </rPh>
    <rPh sb="6" eb="8">
      <t>コウアツ</t>
    </rPh>
    <rPh sb="8" eb="11">
      <t>ハイデンバン</t>
    </rPh>
    <phoneticPr fontId="32"/>
  </si>
  <si>
    <t>特高電気室 高圧饋電盤</t>
    <rPh sb="0" eb="1">
      <t>トクベツ</t>
    </rPh>
    <rPh sb="1" eb="2">
      <t>コウアツ</t>
    </rPh>
    <rPh sb="2" eb="4">
      <t>デンキ</t>
    </rPh>
    <rPh sb="4" eb="5">
      <t>シツ</t>
    </rPh>
    <rPh sb="6" eb="8">
      <t>コウアツ</t>
    </rPh>
    <rPh sb="9" eb="11">
      <t>ハイデンバン</t>
    </rPh>
    <phoneticPr fontId="32"/>
  </si>
  <si>
    <t>特高電気室 6KVフィーダ盤</t>
    <rPh sb="0" eb="1">
      <t>トクベツ</t>
    </rPh>
    <rPh sb="1" eb="2">
      <t>コウアツ</t>
    </rPh>
    <rPh sb="2" eb="4">
      <t>デンキ</t>
    </rPh>
    <rPh sb="4" eb="5">
      <t>シツ</t>
    </rPh>
    <rPh sb="13" eb="14">
      <t>バン</t>
    </rPh>
    <phoneticPr fontId="32"/>
  </si>
  <si>
    <t>地中管路</t>
    <rPh sb="0" eb="2">
      <t>チチュウ</t>
    </rPh>
    <rPh sb="2" eb="4">
      <t>カンロ</t>
    </rPh>
    <phoneticPr fontId="32"/>
  </si>
  <si>
    <t>地中暗渠</t>
    <rPh sb="0" eb="2">
      <t>チチュウ</t>
    </rPh>
    <rPh sb="2" eb="4">
      <t>アンキョ</t>
    </rPh>
    <phoneticPr fontId="32"/>
  </si>
  <si>
    <t>地中開渠</t>
    <rPh sb="0" eb="2">
      <t>チチュウ</t>
    </rPh>
    <rPh sb="2" eb="4">
      <t>カイキョ</t>
    </rPh>
    <phoneticPr fontId="32"/>
  </si>
  <si>
    <t>気中配管</t>
    <rPh sb="0" eb="1">
      <t>キチュウ</t>
    </rPh>
    <rPh sb="1" eb="2">
      <t>チュウ</t>
    </rPh>
    <rPh sb="2" eb="4">
      <t>ハイカン</t>
    </rPh>
    <phoneticPr fontId="32"/>
  </si>
  <si>
    <t>ラック100%</t>
    <phoneticPr fontId="32"/>
  </si>
  <si>
    <t>ラック 90%</t>
    <phoneticPr fontId="32"/>
  </si>
  <si>
    <t>ラック 80%</t>
    <phoneticPr fontId="32"/>
  </si>
  <si>
    <t>ラック 65%</t>
    <phoneticPr fontId="32"/>
  </si>
  <si>
    <r>
      <t xml:space="preserve">電線ケーブル </t>
    </r>
    <r>
      <rPr>
        <b/>
        <sz val="11"/>
        <rFont val="ＭＳ 明朝"/>
        <family val="1"/>
        <charset val="128"/>
      </rPr>
      <t>名 称</t>
    </r>
    <rPh sb="7" eb="10">
      <t>メイショウ</t>
    </rPh>
    <phoneticPr fontId="32"/>
  </si>
  <si>
    <r>
      <t xml:space="preserve">電線ケーブル </t>
    </r>
    <r>
      <rPr>
        <b/>
        <sz val="11"/>
        <rFont val="ＭＳ 明朝"/>
        <family val="1"/>
        <charset val="128"/>
      </rPr>
      <t>布設方法</t>
    </r>
    <rPh sb="7" eb="9">
      <t>フセツ</t>
    </rPh>
    <rPh sb="9" eb="11">
      <t>ホウホウ</t>
    </rPh>
    <phoneticPr fontId="32"/>
  </si>
  <si>
    <t>気中開渠</t>
    <rPh sb="0" eb="1">
      <t>キチュウ</t>
    </rPh>
    <rPh sb="1" eb="2">
      <t>チュウ</t>
    </rPh>
    <rPh sb="2" eb="4">
      <t>カイキョ</t>
    </rPh>
    <phoneticPr fontId="32"/>
  </si>
  <si>
    <t>鉄　板　ダクト</t>
    <rPh sb="0" eb="1">
      <t>テツ</t>
    </rPh>
    <rPh sb="2" eb="3">
      <t>バン</t>
    </rPh>
    <phoneticPr fontId="4"/>
  </si>
  <si>
    <t>担当者名を入力して下さい</t>
    <rPh sb="0" eb="3">
      <t>タントウシャ</t>
    </rPh>
    <rPh sb="3" eb="4">
      <t>メイ</t>
    </rPh>
    <rPh sb="5" eb="7">
      <t>ニュウリョク</t>
    </rPh>
    <rPh sb="9" eb="10">
      <t>クダ</t>
    </rPh>
    <phoneticPr fontId="4"/>
  </si>
  <si>
    <r>
      <t xml:space="preserve">ご注意 </t>
    </r>
    <r>
      <rPr>
        <sz val="14"/>
        <color indexed="10"/>
        <rFont val="ＭＳ Ｐゴシック"/>
        <family val="3"/>
        <charset val="128"/>
      </rPr>
      <t>⇒</t>
    </r>
    <rPh sb="1" eb="3">
      <t>チュウイ</t>
    </rPh>
    <phoneticPr fontId="7"/>
  </si>
  <si>
    <t>変圧器</t>
    <rPh sb="0" eb="3">
      <t>ヘンアツキ</t>
    </rPh>
    <phoneticPr fontId="7"/>
  </si>
  <si>
    <t>容 量</t>
    <rPh sb="0" eb="3">
      <t>ヨウリョウ</t>
    </rPh>
    <phoneticPr fontId="7"/>
  </si>
  <si>
    <t>公称</t>
    <rPh sb="0" eb="2">
      <t>コウショウ</t>
    </rPh>
    <phoneticPr fontId="7"/>
  </si>
  <si>
    <t>交流導体</t>
    <rPh sb="0" eb="2">
      <t>コウリュウ</t>
    </rPh>
    <rPh sb="2" eb="4">
      <t>ドウタイ</t>
    </rPh>
    <phoneticPr fontId="7"/>
  </si>
  <si>
    <t>ﾘｱｸﾀﾝｽ</t>
    <phoneticPr fontId="7"/>
  </si>
  <si>
    <t>断面</t>
    <rPh sb="0" eb="2">
      <t>ダンメン</t>
    </rPh>
    <phoneticPr fontId="7"/>
  </si>
  <si>
    <t>(５０Hz)</t>
    <phoneticPr fontId="7"/>
  </si>
  <si>
    <t>抵抗(90℃)</t>
    <rPh sb="0" eb="2">
      <t>テイコウ</t>
    </rPh>
    <phoneticPr fontId="7"/>
  </si>
  <si>
    <t>ラック 70%</t>
    <phoneticPr fontId="32"/>
  </si>
  <si>
    <r>
      <t xml:space="preserve">データフリー　ブロックを
</t>
    </r>
    <r>
      <rPr>
        <b/>
        <sz val="11"/>
        <color indexed="10"/>
        <rFont val="ＭＳ Ｐ明朝"/>
        <family val="1"/>
        <charset val="128"/>
      </rPr>
      <t xml:space="preserve">入力して下さい
</t>
    </r>
    <r>
      <rPr>
        <b/>
        <sz val="11"/>
        <color indexed="12"/>
        <rFont val="ＭＳ Ｐ明朝"/>
        <family val="1"/>
        <charset val="128"/>
      </rPr>
      <t>ドロップダウン・リスト</t>
    </r>
    <rPh sb="13" eb="15">
      <t>ニュウリョク</t>
    </rPh>
    <rPh sb="17" eb="18">
      <t>クダ</t>
    </rPh>
    <phoneticPr fontId="4"/>
  </si>
  <si>
    <t xml:space="preserve"> 物件名を入力して下さい。</t>
    <rPh sb="1" eb="3">
      <t>ブッケン</t>
    </rPh>
    <rPh sb="3" eb="4">
      <t>メイ</t>
    </rPh>
    <rPh sb="5" eb="7">
      <t>ニュウリョク</t>
    </rPh>
    <rPh sb="9" eb="10">
      <t>クダ</t>
    </rPh>
    <phoneticPr fontId="7"/>
  </si>
  <si>
    <t>　　　　   ⇒</t>
    <phoneticPr fontId="7"/>
  </si>
  <si>
    <t>進相コンデンサ容量</t>
    <rPh sb="0" eb="5">
      <t>シンコウ</t>
    </rPh>
    <rPh sb="7" eb="9">
      <t>ヨウリョウ</t>
    </rPh>
    <phoneticPr fontId="7"/>
  </si>
  <si>
    <t>コピ－用デ－タ（参考）</t>
    <rPh sb="3" eb="4">
      <t>ヨウ</t>
    </rPh>
    <rPh sb="8" eb="10">
      <t>サンコウ</t>
    </rPh>
    <phoneticPr fontId="7"/>
  </si>
  <si>
    <t>系統番号</t>
    <rPh sb="0" eb="2">
      <t>ケイトウ</t>
    </rPh>
    <rPh sb="2" eb="4">
      <t>バンゴウ</t>
    </rPh>
    <phoneticPr fontId="7"/>
  </si>
  <si>
    <t>02-6-F01</t>
    <phoneticPr fontId="7"/>
  </si>
  <si>
    <t>適用区間</t>
    <rPh sb="0" eb="2">
      <t>テキヨウ</t>
    </rPh>
    <rPh sb="2" eb="4">
      <t>クカン</t>
    </rPh>
    <phoneticPr fontId="7"/>
  </si>
  <si>
    <t xml:space="preserve">6KV配電盤(A) ～ </t>
    <rPh sb="3" eb="6">
      <t>ハイデンバン</t>
    </rPh>
    <phoneticPr fontId="7"/>
  </si>
  <si>
    <t>適　　用　　区　　間</t>
    <phoneticPr fontId="7"/>
  </si>
  <si>
    <t>送電側</t>
    <rPh sb="0" eb="2">
      <t>ソウデン</t>
    </rPh>
    <rPh sb="2" eb="3">
      <t>ガワ</t>
    </rPh>
    <phoneticPr fontId="7"/>
  </si>
  <si>
    <t>電　圧</t>
    <rPh sb="0" eb="3">
      <t>デンアツ</t>
    </rPh>
    <phoneticPr fontId="7"/>
  </si>
  <si>
    <t>布 設</t>
    <rPh sb="0" eb="3">
      <t>フセツ</t>
    </rPh>
    <phoneticPr fontId="7"/>
  </si>
  <si>
    <r>
      <t>Ｅ</t>
    </r>
    <r>
      <rPr>
        <sz val="6"/>
        <rFont val="ＭＳ ゴシック"/>
        <family val="3"/>
        <charset val="128"/>
      </rPr>
      <t>Ｓ</t>
    </r>
    <phoneticPr fontId="7"/>
  </si>
  <si>
    <t>出　力</t>
    <rPh sb="0" eb="3">
      <t>シュツリョク</t>
    </rPh>
    <phoneticPr fontId="7"/>
  </si>
  <si>
    <t>方 法</t>
    <rPh sb="0" eb="3">
      <t>ホウホウ</t>
    </rPh>
    <phoneticPr fontId="7"/>
  </si>
  <si>
    <r>
      <t>cosφ</t>
    </r>
    <r>
      <rPr>
        <sz val="6"/>
        <rFont val="ＭＳ Ｐ明朝"/>
        <family val="1"/>
        <charset val="128"/>
      </rPr>
      <t>R</t>
    </r>
    <phoneticPr fontId="7"/>
  </si>
  <si>
    <t>6KV CV-3C</t>
    <phoneticPr fontId="7"/>
  </si>
  <si>
    <t>　　　⇒</t>
    <phoneticPr fontId="7"/>
  </si>
  <si>
    <t>6KV CV-T</t>
    <phoneticPr fontId="7"/>
  </si>
  <si>
    <t>ＵＳＥＲ</t>
    <phoneticPr fontId="7"/>
  </si>
  <si>
    <t>静電</t>
    <rPh sb="0" eb="2">
      <t>セイデンキ</t>
    </rPh>
    <phoneticPr fontId="7"/>
  </si>
  <si>
    <t>容量</t>
    <rPh sb="0" eb="2">
      <t>ヨウリョウ</t>
    </rPh>
    <phoneticPr fontId="7"/>
  </si>
  <si>
    <t>[Ω/Km]</t>
    <phoneticPr fontId="7"/>
  </si>
  <si>
    <t>[μF/Km]</t>
    <phoneticPr fontId="7"/>
  </si>
  <si>
    <t>　　　⇒</t>
    <phoneticPr fontId="7"/>
  </si>
  <si>
    <t>％ Ｒ</t>
    <phoneticPr fontId="7"/>
  </si>
  <si>
    <t>％ Ｘ</t>
    <phoneticPr fontId="7"/>
  </si>
  <si>
    <t>％ Ｚ</t>
    <phoneticPr fontId="7"/>
  </si>
  <si>
    <t>ドロップダウン・リスト</t>
    <phoneticPr fontId="32"/>
  </si>
  <si>
    <t>6KV CV-3C</t>
    <phoneticPr fontId="32"/>
  </si>
  <si>
    <t>6KV CV-T</t>
    <phoneticPr fontId="32"/>
  </si>
  <si>
    <t>ドロップダウン・リスト</t>
    <phoneticPr fontId="32"/>
  </si>
  <si>
    <r>
      <t>　　</t>
    </r>
    <r>
      <rPr>
        <b/>
        <sz val="11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 xml:space="preserve"> </t>
    </r>
    <r>
      <rPr>
        <b/>
        <sz val="12"/>
        <rFont val="HGSｺﾞｼｯｸE"/>
        <family val="3"/>
        <charset val="128"/>
      </rPr>
      <t>ＥＳＥ</t>
    </r>
    <r>
      <rPr>
        <b/>
        <sz val="16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 xml:space="preserve">　　 　ＶＤ２　高 圧 </t>
    </r>
    <r>
      <rPr>
        <b/>
        <sz val="12"/>
        <rFont val="ＭＳ ゴシック"/>
        <family val="3"/>
        <charset val="128"/>
      </rPr>
      <t>回</t>
    </r>
    <r>
      <rPr>
        <b/>
        <sz val="12"/>
        <rFont val="ＭＳ Ｐゴシック"/>
        <family val="3"/>
        <charset val="128"/>
      </rPr>
      <t xml:space="preserve"> </t>
    </r>
    <r>
      <rPr>
        <b/>
        <sz val="12"/>
        <rFont val="ＭＳ ゴシック"/>
        <family val="3"/>
        <charset val="128"/>
      </rPr>
      <t>路</t>
    </r>
    <r>
      <rPr>
        <b/>
        <sz val="12"/>
        <rFont val="ＭＳ Ｐゴシック"/>
        <family val="3"/>
        <charset val="128"/>
      </rPr>
      <t xml:space="preserve"> </t>
    </r>
    <r>
      <rPr>
        <b/>
        <sz val="12"/>
        <rFont val="ＭＳ ゴシック"/>
        <family val="3"/>
        <charset val="128"/>
      </rPr>
      <t>解</t>
    </r>
    <r>
      <rPr>
        <b/>
        <sz val="12"/>
        <rFont val="ＭＳ Ｐゴシック"/>
        <family val="3"/>
        <charset val="128"/>
      </rPr>
      <t xml:space="preserve"> </t>
    </r>
    <r>
      <rPr>
        <b/>
        <sz val="12"/>
        <rFont val="ＭＳ ゴシック"/>
        <family val="3"/>
        <charset val="128"/>
      </rPr>
      <t>析</t>
    </r>
    <rPh sb="16" eb="17">
      <t>タカ</t>
    </rPh>
    <rPh sb="18" eb="19">
      <t>アツ</t>
    </rPh>
    <rPh sb="20" eb="21">
      <t>カイ</t>
    </rPh>
    <rPh sb="22" eb="23">
      <t>ロ</t>
    </rPh>
    <rPh sb="24" eb="25">
      <t>カイ</t>
    </rPh>
    <rPh sb="26" eb="27">
      <t>セキ</t>
    </rPh>
    <phoneticPr fontId="7"/>
  </si>
  <si>
    <t>電力会社三次変電所
　　　　　～高圧需要家</t>
    <rPh sb="0" eb="2">
      <t>デンリョク</t>
    </rPh>
    <rPh sb="2" eb="4">
      <t>カイシャ</t>
    </rPh>
    <rPh sb="4" eb="6">
      <t>サンジ</t>
    </rPh>
    <rPh sb="6" eb="8">
      <t>ヘンデン</t>
    </rPh>
    <rPh sb="8" eb="9">
      <t>ショ</t>
    </rPh>
    <rPh sb="16" eb="18">
      <t>コウアツ</t>
    </rPh>
    <rPh sb="18" eb="21">
      <t>ジュヨウカ</t>
    </rPh>
    <phoneticPr fontId="4"/>
  </si>
  <si>
    <t>3</t>
    <phoneticPr fontId="4"/>
  </si>
  <si>
    <t>油入自冷</t>
  </si>
  <si>
    <t>②</t>
    <phoneticPr fontId="4"/>
  </si>
  <si>
    <t>①</t>
    <phoneticPr fontId="4"/>
  </si>
  <si>
    <t>③</t>
    <phoneticPr fontId="7"/>
  </si>
  <si>
    <t>②負荷側機器　③構内ケーブル</t>
  </si>
  <si>
    <t>貴社名を入力して下さい</t>
    <phoneticPr fontId="2"/>
  </si>
  <si>
    <t>6KV CV-T</t>
  </si>
  <si>
    <t>6KV CV-3C</t>
  </si>
  <si>
    <t>高圧引込区分開閉器
　　　　　～高圧需要家</t>
    <rPh sb="0" eb="2">
      <t>コウアツ</t>
    </rPh>
    <rPh sb="2" eb="4">
      <t>ヒキコミ</t>
    </rPh>
    <rPh sb="4" eb="6">
      <t>クブン</t>
    </rPh>
    <rPh sb="6" eb="9">
      <t>カイヘイキ</t>
    </rPh>
    <rPh sb="16" eb="18">
      <t>コウアツ</t>
    </rPh>
    <rPh sb="18" eb="21">
      <t>ジュヨウカ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</si>
</sst>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"/>
    <numFmt numFmtId="177" formatCode="0_ "/>
    <numFmt numFmtId="178" formatCode="0;[Red]0"/>
    <numFmt numFmtId="179" formatCode="0_ ;[Red]\-0\ "/>
    <numFmt numFmtId="180" formatCode="0.00;[Red]0.00"/>
    <numFmt numFmtId="181" formatCode="0.000;[Red]0.000"/>
    <numFmt numFmtId="182" formatCode="####&quot;[℃]&quot;"/>
    <numFmt numFmtId="183" formatCode="0.0000;[Red]0.0000"/>
    <numFmt numFmtId="184" formatCode="0.0;[Red]0.0"/>
    <numFmt numFmtId="185" formatCode="0.0000_ ;[Red]\-0.0000\ "/>
  </numFmts>
  <fonts count="12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12"/>
      <name val="ＭＳ ゴシック"/>
      <family val="3"/>
      <charset val="128"/>
    </font>
    <font>
      <sz val="10"/>
      <color indexed="12"/>
      <name val="ＭＳ Ｐ明朝"/>
      <family val="1"/>
      <charset val="128"/>
    </font>
    <font>
      <sz val="10"/>
      <color indexed="12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54"/>
      <name val="ＭＳ 明朝"/>
      <family val="1"/>
      <charset val="128"/>
    </font>
    <font>
      <sz val="11"/>
      <color indexed="81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b/>
      <sz val="16"/>
      <color indexed="12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81"/>
      <name val="ＭＳ 明朝"/>
      <family val="1"/>
      <charset val="128"/>
    </font>
    <font>
      <b/>
      <sz val="12"/>
      <color indexed="53"/>
      <name val="ＭＳ 明朝"/>
      <family val="1"/>
      <charset val="128"/>
    </font>
    <font>
      <b/>
      <sz val="12"/>
      <color indexed="53"/>
      <name val="ＭＳ Ｐ明朝"/>
      <family val="1"/>
      <charset val="128"/>
    </font>
    <font>
      <sz val="16"/>
      <color indexed="12"/>
      <name val="ＭＳ 明朝"/>
      <family val="1"/>
      <charset val="128"/>
    </font>
    <font>
      <sz val="12"/>
      <color indexed="81"/>
      <name val="ＭＳ Ｐ明朝"/>
      <family val="1"/>
      <charset val="128"/>
    </font>
    <font>
      <b/>
      <sz val="11"/>
      <color indexed="8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2"/>
      <color indexed="10"/>
      <name val="ＭＳ Ｐゴシック"/>
      <family val="3"/>
      <charset val="128"/>
    </font>
    <font>
      <sz val="3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6"/>
      <color indexed="53"/>
      <name val="ＭＳ 明朝"/>
      <family val="1"/>
      <charset val="128"/>
    </font>
    <font>
      <b/>
      <sz val="16"/>
      <color indexed="53"/>
      <name val="ＭＳ Ｐ明朝"/>
      <family val="1"/>
      <charset val="128"/>
    </font>
    <font>
      <b/>
      <sz val="16"/>
      <color indexed="53"/>
      <name val="ＭＳ ゴシック"/>
      <family val="3"/>
      <charset val="128"/>
    </font>
    <font>
      <sz val="12"/>
      <color indexed="53"/>
      <name val="ＭＳ 明朝"/>
      <family val="1"/>
      <charset val="128"/>
    </font>
    <font>
      <sz val="1"/>
      <color indexed="55"/>
      <name val="ＭＳ Ｐゴシック"/>
      <family val="3"/>
      <charset val="128"/>
    </font>
    <font>
      <b/>
      <vertAlign val="superscript"/>
      <sz val="16"/>
      <name val="ＭＳ Ｐゴシック"/>
      <family val="3"/>
      <charset val="128"/>
    </font>
    <font>
      <b/>
      <sz val="1"/>
      <color indexed="12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12"/>
      <name val="ＪＳ明朝"/>
      <family val="1"/>
      <charset val="128"/>
    </font>
    <font>
      <sz val="16"/>
      <color indexed="47"/>
      <name val="ＭＳ Ｐゴシック"/>
      <family val="3"/>
      <charset val="128"/>
    </font>
    <font>
      <sz val="2"/>
      <color indexed="81"/>
      <name val="ＭＳ Ｐゴシック"/>
      <family val="3"/>
      <charset val="128"/>
    </font>
    <font>
      <sz val="16"/>
      <color indexed="44"/>
      <name val="ＭＳ Ｐゴシック"/>
      <family val="3"/>
      <charset val="128"/>
    </font>
    <font>
      <sz val="16"/>
      <color indexed="26"/>
      <name val="ＭＳ Ｐゴシック"/>
      <family val="3"/>
      <charset val="128"/>
    </font>
    <font>
      <sz val="16"/>
      <color indexed="43"/>
      <name val="ＭＳ Ｐゴシック"/>
      <family val="3"/>
      <charset val="128"/>
    </font>
    <font>
      <sz val="11"/>
      <color indexed="43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2"/>
      <color indexed="81"/>
      <name val="ＭＳ Ｐゴシック"/>
      <family val="3"/>
      <charset val="128"/>
    </font>
    <font>
      <b/>
      <sz val="1"/>
      <color indexed="81"/>
      <name val="ＭＳ Ｐゴシック"/>
      <family val="3"/>
      <charset val="128"/>
    </font>
    <font>
      <sz val="10"/>
      <color indexed="14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0"/>
      <color indexed="14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9"/>
      <color indexed="23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81"/>
      <name val="ＭＳ ゴシック"/>
      <family val="3"/>
      <charset val="128"/>
    </font>
    <font>
      <b/>
      <sz val="2"/>
      <color indexed="81"/>
      <name val="ＭＳ ゴシック"/>
      <family val="3"/>
      <charset val="128"/>
    </font>
    <font>
      <sz val="2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1"/>
      <color indexed="81"/>
      <name val="ＭＳ ゴシック"/>
      <family val="3"/>
      <charset val="128"/>
    </font>
    <font>
      <sz val="6"/>
      <color indexed="81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color indexed="14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39"/>
      <name val="ＭＳ Ｐゴシック"/>
      <family val="3"/>
      <charset val="128"/>
    </font>
    <font>
      <b/>
      <sz val="1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vertAlign val="subscript"/>
      <sz val="11"/>
      <color indexed="12"/>
      <name val="ＭＳ Ｐゴシック"/>
      <family val="3"/>
      <charset val="128"/>
    </font>
    <font>
      <vertAlign val="subscript"/>
      <sz val="10"/>
      <color indexed="12"/>
      <name val="ＭＳ Ｐゴシック"/>
      <family val="3"/>
      <charset val="128"/>
    </font>
    <font>
      <sz val="1"/>
      <color indexed="81"/>
      <name val="ＭＳ Ｐゴシック"/>
      <family val="3"/>
      <charset val="128"/>
    </font>
    <font>
      <sz val="10"/>
      <color indexed="81"/>
      <name val="ＭＳ Ｐ明朝"/>
      <family val="1"/>
      <charset val="128"/>
    </font>
    <font>
      <vertAlign val="subscript"/>
      <sz val="10"/>
      <color indexed="81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2"/>
      <color indexed="10"/>
      <name val="ＭＳ Ｐゴシック"/>
      <family val="3"/>
      <charset val="128"/>
    </font>
    <font>
      <sz val="10"/>
      <color indexed="33"/>
      <name val="ＭＳ Ｐゴシック"/>
      <family val="3"/>
      <charset val="128"/>
    </font>
    <font>
      <b/>
      <sz val="2"/>
      <color indexed="12"/>
      <name val="ＭＳ Ｐゴシック"/>
      <family val="3"/>
      <charset val="128"/>
    </font>
    <font>
      <sz val="7"/>
      <color indexed="81"/>
      <name val="ＭＳ Ｐゴシック"/>
      <family val="3"/>
      <charset val="128"/>
    </font>
    <font>
      <vertAlign val="superscript"/>
      <sz val="11"/>
      <color indexed="81"/>
      <name val="ＭＳ Ｐゴシック"/>
      <family val="3"/>
      <charset val="128"/>
    </font>
    <font>
      <vertAlign val="subscript"/>
      <sz val="11"/>
      <color indexed="81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0"/>
      <color indexed="14"/>
      <name val="ＭＳ Ｐゴシック"/>
      <family val="3"/>
      <charset val="128"/>
    </font>
    <font>
      <sz val="8.5"/>
      <name val="ＭＳ 明朝"/>
      <family val="1"/>
      <charset val="128"/>
    </font>
    <font>
      <sz val="10"/>
      <color indexed="55"/>
      <name val="ＭＳ Ｐゴシック"/>
      <family val="3"/>
      <charset val="128"/>
    </font>
    <font>
      <b/>
      <sz val="12"/>
      <name val="HGS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55">
    <xf numFmtId="0" fontId="0" fillId="0" borderId="0" xfId="0"/>
    <xf numFmtId="0" fontId="3" fillId="2" borderId="1" xfId="1" applyFill="1" applyBorder="1" applyAlignment="1" applyProtection="1">
      <alignment horizontal="center"/>
      <protection hidden="1"/>
    </xf>
    <xf numFmtId="0" fontId="6" fillId="3" borderId="0" xfId="1" applyFont="1" applyFill="1" applyProtection="1">
      <protection hidden="1"/>
    </xf>
    <xf numFmtId="0" fontId="6" fillId="3" borderId="0" xfId="1" applyFont="1" applyFill="1" applyBorder="1" applyProtection="1">
      <protection hidden="1"/>
    </xf>
    <xf numFmtId="179" fontId="6" fillId="3" borderId="0" xfId="1" applyNumberFormat="1" applyFont="1" applyFill="1" applyProtection="1">
      <protection hidden="1"/>
    </xf>
    <xf numFmtId="0" fontId="3" fillId="3" borderId="0" xfId="1" applyFill="1" applyProtection="1">
      <protection hidden="1"/>
    </xf>
    <xf numFmtId="0" fontId="3" fillId="3" borderId="0" xfId="1" applyFont="1" applyFill="1" applyProtection="1">
      <protection hidden="1"/>
    </xf>
    <xf numFmtId="0" fontId="3" fillId="3" borderId="0" xfId="1" applyFont="1" applyFill="1" applyBorder="1" applyProtection="1">
      <protection hidden="1"/>
    </xf>
    <xf numFmtId="49" fontId="3" fillId="3" borderId="0" xfId="1" applyNumberFormat="1" applyFont="1" applyFill="1" applyProtection="1"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0" fontId="15" fillId="2" borderId="4" xfId="1" applyFont="1" applyFill="1" applyBorder="1" applyAlignment="1" applyProtection="1">
      <alignment horizontal="center" vertical="center"/>
      <protection hidden="1"/>
    </xf>
    <xf numFmtId="0" fontId="11" fillId="2" borderId="4" xfId="1" applyFont="1" applyFill="1" applyBorder="1" applyAlignment="1" applyProtection="1">
      <alignment horizontal="center" vertical="center"/>
      <protection hidden="1"/>
    </xf>
    <xf numFmtId="0" fontId="16" fillId="2" borderId="4" xfId="1" applyFont="1" applyFill="1" applyBorder="1" applyAlignment="1" applyProtection="1">
      <alignment horizontal="center" vertical="center"/>
      <protection hidden="1"/>
    </xf>
    <xf numFmtId="0" fontId="5" fillId="3" borderId="0" xfId="1" applyNumberFormat="1" applyFont="1" applyFill="1" applyBorder="1" applyProtection="1">
      <protection hidden="1"/>
    </xf>
    <xf numFmtId="0" fontId="5" fillId="3" borderId="0" xfId="1" applyNumberFormat="1" applyFont="1" applyFill="1" applyProtection="1">
      <protection hidden="1"/>
    </xf>
    <xf numFmtId="0" fontId="1" fillId="2" borderId="5" xfId="1" applyNumberFormat="1" applyFont="1" applyFill="1" applyBorder="1" applyAlignment="1" applyProtection="1">
      <alignment horizontal="center" vertical="center"/>
      <protection hidden="1"/>
    </xf>
    <xf numFmtId="177" fontId="31" fillId="2" borderId="6" xfId="1" applyNumberFormat="1" applyFont="1" applyFill="1" applyBorder="1" applyAlignment="1" applyProtection="1">
      <alignment horizontal="center" wrapText="1"/>
      <protection locked="0"/>
    </xf>
    <xf numFmtId="0" fontId="29" fillId="2" borderId="0" xfId="1" applyNumberFormat="1" applyFont="1" applyFill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49" fontId="33" fillId="2" borderId="7" xfId="0" applyNumberFormat="1" applyFont="1" applyFill="1" applyBorder="1" applyAlignment="1" applyProtection="1">
      <alignment vertical="center" shrinkToFit="1"/>
      <protection locked="0"/>
    </xf>
    <xf numFmtId="0" fontId="45" fillId="5" borderId="7" xfId="0" applyFont="1" applyFill="1" applyBorder="1" applyAlignment="1" applyProtection="1">
      <alignment horizontal="center" vertical="center" shrinkToFit="1"/>
      <protection hidden="1"/>
    </xf>
    <xf numFmtId="49" fontId="5" fillId="4" borderId="0" xfId="1" applyNumberFormat="1" applyFont="1" applyFill="1" applyBorder="1" applyAlignment="1" applyProtection="1">
      <alignment horizontal="right" vertical="center"/>
      <protection locked="0"/>
    </xf>
    <xf numFmtId="0" fontId="64" fillId="3" borderId="0" xfId="1" applyNumberFormat="1" applyFont="1" applyFill="1" applyBorder="1" applyProtection="1">
      <protection hidden="1"/>
    </xf>
    <xf numFmtId="0" fontId="65" fillId="3" borderId="0" xfId="0" applyFont="1" applyFill="1" applyBorder="1" applyAlignment="1" applyProtection="1">
      <alignment horizontal="left" vertical="center"/>
      <protection hidden="1"/>
    </xf>
    <xf numFmtId="0" fontId="77" fillId="3" borderId="0" xfId="0" applyFont="1" applyFill="1" applyAlignment="1">
      <alignment horizontal="center"/>
    </xf>
    <xf numFmtId="0" fontId="0" fillId="3" borderId="0" xfId="0" applyFill="1"/>
    <xf numFmtId="0" fontId="12" fillId="4" borderId="15" xfId="0" applyNumberFormat="1" applyFont="1" applyFill="1" applyBorder="1" applyAlignment="1" applyProtection="1">
      <alignment horizontal="center"/>
      <protection hidden="1"/>
    </xf>
    <xf numFmtId="0" fontId="5" fillId="4" borderId="16" xfId="0" applyNumberFormat="1" applyFont="1" applyFill="1" applyBorder="1" applyAlignment="1" applyProtection="1">
      <alignment horizontal="center" wrapText="1"/>
      <protection locked="0"/>
    </xf>
    <xf numFmtId="0" fontId="12" fillId="4" borderId="17" xfId="0" applyNumberFormat="1" applyFont="1" applyFill="1" applyBorder="1" applyAlignment="1" applyProtection="1">
      <alignment horizontal="center"/>
      <protection hidden="1"/>
    </xf>
    <xf numFmtId="0" fontId="0" fillId="4" borderId="18" xfId="0" applyFill="1" applyBorder="1" applyAlignment="1" applyProtection="1">
      <alignment horizontal="center" wrapText="1"/>
      <protection locked="0"/>
    </xf>
    <xf numFmtId="0" fontId="12" fillId="4" borderId="14" xfId="0" applyNumberFormat="1" applyFont="1" applyFill="1" applyBorder="1" applyAlignment="1" applyProtection="1">
      <alignment horizontal="center"/>
      <protection hidden="1"/>
    </xf>
    <xf numFmtId="0" fontId="12" fillId="4" borderId="19" xfId="0" applyNumberFormat="1" applyFont="1" applyFill="1" applyBorder="1" applyAlignment="1" applyProtection="1">
      <alignment wrapText="1"/>
      <protection locked="0"/>
    </xf>
    <xf numFmtId="0" fontId="5" fillId="2" borderId="20" xfId="0" applyFont="1" applyFill="1" applyBorder="1" applyAlignment="1" applyProtection="1">
      <alignment horizontal="center"/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 shrinkToFit="1"/>
      <protection hidden="1"/>
    </xf>
    <xf numFmtId="0" fontId="5" fillId="2" borderId="24" xfId="0" applyFont="1" applyFill="1" applyBorder="1" applyAlignment="1" applyProtection="1">
      <alignment horizontal="center" vertical="top"/>
      <protection hidden="1"/>
    </xf>
    <xf numFmtId="0" fontId="5" fillId="2" borderId="25" xfId="0" applyFont="1" applyFill="1" applyBorder="1" applyAlignment="1" applyProtection="1">
      <alignment horizontal="center" wrapText="1"/>
      <protection hidden="1"/>
    </xf>
    <xf numFmtId="0" fontId="5" fillId="2" borderId="18" xfId="0" applyFont="1" applyFill="1" applyBorder="1" applyAlignment="1" applyProtection="1">
      <alignment horizontal="center" wrapText="1"/>
      <protection hidden="1"/>
    </xf>
    <xf numFmtId="0" fontId="5" fillId="2" borderId="25" xfId="0" applyFont="1" applyFill="1" applyBorder="1" applyAlignment="1" applyProtection="1">
      <alignment horizont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top" wrapText="1"/>
      <protection hidden="1"/>
    </xf>
    <xf numFmtId="0" fontId="11" fillId="2" borderId="26" xfId="0" applyFont="1" applyFill="1" applyBorder="1" applyAlignment="1" applyProtection="1">
      <alignment horizontal="center" vertical="center" wrapTex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1" fillId="2" borderId="25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left" vertical="center" shrinkToFit="1"/>
      <protection hidden="1"/>
    </xf>
    <xf numFmtId="182" fontId="14" fillId="2" borderId="27" xfId="0" applyNumberFormat="1" applyFont="1" applyFill="1" applyBorder="1" applyAlignment="1" applyProtection="1">
      <alignment horizont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1" fillId="2" borderId="18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horizontal="center" vertical="center" shrinkToFit="1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12" fillId="2" borderId="25" xfId="0" applyFont="1" applyFill="1" applyBorder="1" applyAlignment="1" applyProtection="1">
      <alignment shrinkToFit="1"/>
      <protection hidden="1"/>
    </xf>
    <xf numFmtId="0" fontId="12" fillId="2" borderId="23" xfId="0" applyFont="1" applyFill="1" applyBorder="1" applyAlignment="1" applyProtection="1">
      <alignment shrinkToFit="1"/>
      <protection hidden="1"/>
    </xf>
    <xf numFmtId="182" fontId="5" fillId="2" borderId="28" xfId="0" applyNumberFormat="1" applyFont="1" applyFill="1" applyBorder="1" applyAlignment="1" applyProtection="1">
      <alignment horizontal="center" vertical="center" shrinkToFit="1"/>
      <protection hidden="1"/>
    </xf>
    <xf numFmtId="0" fontId="0" fillId="2" borderId="17" xfId="0" applyFill="1" applyBorder="1" applyAlignment="1" applyProtection="1">
      <alignment horizontal="center"/>
      <protection hidden="1"/>
    </xf>
    <xf numFmtId="0" fontId="12" fillId="2" borderId="23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5" fillId="2" borderId="29" xfId="0" applyFont="1" applyFill="1" applyBorder="1" applyAlignment="1" applyProtection="1">
      <alignment horizontal="center" vertical="center" wrapText="1"/>
      <protection hidden="1"/>
    </xf>
    <xf numFmtId="0" fontId="11" fillId="2" borderId="30" xfId="0" applyFont="1" applyFill="1" applyBorder="1" applyAlignment="1" applyProtection="1">
      <alignment horizontal="center" vertical="center" shrinkToFit="1"/>
      <protection hidden="1"/>
    </xf>
    <xf numFmtId="0" fontId="11" fillId="2" borderId="31" xfId="0" applyFont="1" applyFill="1" applyBorder="1" applyAlignment="1" applyProtection="1">
      <alignment horizontal="center" vertical="center"/>
      <protection hidden="1"/>
    </xf>
    <xf numFmtId="0" fontId="11" fillId="2" borderId="32" xfId="0" applyFont="1" applyFill="1" applyBorder="1" applyAlignment="1" applyProtection="1">
      <alignment horizontal="center" vertical="center"/>
      <protection hidden="1"/>
    </xf>
    <xf numFmtId="0" fontId="11" fillId="2" borderId="29" xfId="0" applyFont="1" applyFill="1" applyBorder="1" applyAlignment="1" applyProtection="1">
      <alignment horizontal="center" vertical="center" shrinkToFit="1"/>
      <protection hidden="1"/>
    </xf>
    <xf numFmtId="0" fontId="11" fillId="2" borderId="31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Protection="1">
      <protection hidden="1"/>
    </xf>
    <xf numFmtId="0" fontId="11" fillId="2" borderId="29" xfId="0" applyFont="1" applyFill="1" applyBorder="1" applyAlignment="1" applyProtection="1">
      <alignment horizontal="center" vertical="center"/>
      <protection hidden="1"/>
    </xf>
    <xf numFmtId="0" fontId="3" fillId="3" borderId="0" xfId="2" applyFill="1" applyProtection="1">
      <protection hidden="1"/>
    </xf>
    <xf numFmtId="0" fontId="48" fillId="6" borderId="0" xfId="2" applyFont="1" applyFill="1" applyBorder="1" applyAlignment="1" applyProtection="1">
      <alignment horizontal="center" vertical="center"/>
      <protection hidden="1"/>
    </xf>
    <xf numFmtId="0" fontId="37" fillId="3" borderId="9" xfId="2" applyFont="1" applyFill="1" applyBorder="1" applyAlignment="1" applyProtection="1">
      <alignment horizontal="center" vertical="center"/>
      <protection hidden="1"/>
    </xf>
    <xf numFmtId="0" fontId="47" fillId="7" borderId="0" xfId="2" applyFont="1" applyFill="1" applyProtection="1">
      <protection hidden="1"/>
    </xf>
    <xf numFmtId="0" fontId="3" fillId="3" borderId="0" xfId="2" applyFill="1"/>
    <xf numFmtId="0" fontId="3" fillId="3" borderId="0" xfId="2" applyFill="1" applyProtection="1">
      <protection locked="0"/>
    </xf>
    <xf numFmtId="0" fontId="37" fillId="3" borderId="0" xfId="2" applyFont="1" applyFill="1" applyBorder="1" applyAlignment="1" applyProtection="1">
      <alignment horizontal="center" vertical="center" shrinkToFit="1"/>
      <protection hidden="1"/>
    </xf>
    <xf numFmtId="0" fontId="37" fillId="4" borderId="25" xfId="2" applyFont="1" applyFill="1" applyBorder="1" applyAlignment="1" applyProtection="1">
      <alignment horizontal="center" vertical="center"/>
      <protection hidden="1"/>
    </xf>
    <xf numFmtId="178" fontId="5" fillId="3" borderId="0" xfId="2" applyNumberFormat="1" applyFont="1" applyFill="1" applyBorder="1" applyAlignment="1" applyProtection="1">
      <alignment horizontal="right" vertical="center"/>
      <protection hidden="1"/>
    </xf>
    <xf numFmtId="0" fontId="37" fillId="4" borderId="27" xfId="2" applyFont="1" applyFill="1" applyBorder="1" applyAlignment="1" applyProtection="1">
      <alignment horizontal="center" vertical="center"/>
      <protection hidden="1"/>
    </xf>
    <xf numFmtId="0" fontId="3" fillId="4" borderId="33" xfId="2" applyFill="1" applyBorder="1" applyAlignment="1" applyProtection="1">
      <alignment horizontal="center" vertical="center"/>
      <protection hidden="1"/>
    </xf>
    <xf numFmtId="0" fontId="3" fillId="4" borderId="33" xfId="2" applyFont="1" applyFill="1" applyBorder="1" applyAlignment="1" applyProtection="1">
      <alignment horizontal="center" vertical="center"/>
      <protection hidden="1"/>
    </xf>
    <xf numFmtId="178" fontId="5" fillId="3" borderId="0" xfId="2" applyNumberFormat="1" applyFont="1" applyFill="1" applyBorder="1" applyAlignment="1" applyProtection="1">
      <alignment horizontal="right" vertical="center"/>
      <protection locked="0"/>
    </xf>
    <xf numFmtId="178" fontId="50" fillId="0" borderId="0" xfId="2" applyNumberFormat="1" applyFont="1" applyFill="1" applyBorder="1" applyAlignment="1" applyProtection="1">
      <alignment horizontal="right" vertical="center"/>
      <protection locked="0"/>
    </xf>
    <xf numFmtId="183" fontId="5" fillId="0" borderId="0" xfId="2" applyNumberFormat="1" applyFont="1" applyFill="1" applyBorder="1" applyAlignment="1" applyProtection="1">
      <alignment horizontal="right" vertical="center"/>
      <protection locked="0"/>
    </xf>
    <xf numFmtId="183" fontId="5" fillId="0" borderId="0" xfId="2" applyNumberFormat="1" applyFont="1" applyFill="1" applyBorder="1" applyAlignment="1" applyProtection="1">
      <alignment vertical="center"/>
      <protection locked="0"/>
    </xf>
    <xf numFmtId="178" fontId="50" fillId="3" borderId="0" xfId="2" applyNumberFormat="1" applyFont="1" applyFill="1" applyBorder="1" applyAlignment="1" applyProtection="1">
      <alignment horizontal="right" vertical="center"/>
      <protection hidden="1"/>
    </xf>
    <xf numFmtId="183" fontId="5" fillId="3" borderId="0" xfId="2" applyNumberFormat="1" applyFont="1" applyFill="1" applyBorder="1" applyAlignment="1" applyProtection="1">
      <alignment horizontal="right" vertical="center"/>
      <protection hidden="1"/>
    </xf>
    <xf numFmtId="183" fontId="5" fillId="3" borderId="0" xfId="2" applyNumberFormat="1" applyFont="1" applyFill="1" applyBorder="1" applyAlignment="1" applyProtection="1">
      <alignment vertical="center"/>
      <protection hidden="1"/>
    </xf>
    <xf numFmtId="0" fontId="22" fillId="8" borderId="9" xfId="2" applyFont="1" applyFill="1" applyBorder="1" applyAlignment="1" applyProtection="1">
      <alignment horizontal="center" vertical="center"/>
      <protection hidden="1"/>
    </xf>
    <xf numFmtId="0" fontId="22" fillId="3" borderId="9" xfId="2" applyFont="1" applyFill="1" applyBorder="1" applyAlignment="1" applyProtection="1">
      <alignment horizontal="center" vertical="center"/>
      <protection hidden="1"/>
    </xf>
    <xf numFmtId="0" fontId="37" fillId="3" borderId="0" xfId="2" applyFont="1" applyFill="1" applyBorder="1" applyAlignment="1" applyProtection="1">
      <alignment horizontal="center" vertical="center"/>
      <protection hidden="1"/>
    </xf>
    <xf numFmtId="178" fontId="50" fillId="3" borderId="0" xfId="2" applyNumberFormat="1" applyFont="1" applyFill="1" applyBorder="1" applyAlignment="1" applyProtection="1">
      <alignment horizontal="right" vertical="center"/>
      <protection locked="0"/>
    </xf>
    <xf numFmtId="183" fontId="5" fillId="3" borderId="0" xfId="2" applyNumberFormat="1" applyFont="1" applyFill="1" applyBorder="1" applyAlignment="1" applyProtection="1">
      <alignment horizontal="right" vertical="center"/>
      <protection locked="0"/>
    </xf>
    <xf numFmtId="183" fontId="5" fillId="3" borderId="0" xfId="2" applyNumberFormat="1" applyFont="1" applyFill="1" applyBorder="1" applyAlignment="1" applyProtection="1">
      <alignment vertical="center"/>
      <protection locked="0"/>
    </xf>
    <xf numFmtId="178" fontId="37" fillId="4" borderId="19" xfId="2" applyNumberFormat="1" applyFont="1" applyFill="1" applyBorder="1" applyAlignment="1" applyProtection="1">
      <alignment horizontal="right" vertical="center"/>
      <protection hidden="1"/>
    </xf>
    <xf numFmtId="183" fontId="22" fillId="4" borderId="19" xfId="2" applyNumberFormat="1" applyFont="1" applyFill="1" applyBorder="1" applyAlignment="1" applyProtection="1">
      <alignment horizontal="center" vertical="center"/>
      <protection hidden="1"/>
    </xf>
    <xf numFmtId="183" fontId="3" fillId="0" borderId="0" xfId="2" applyNumberFormat="1" applyFont="1" applyFill="1" applyBorder="1" applyAlignment="1" applyProtection="1">
      <alignment horizontal="right" vertical="center"/>
      <protection locked="0"/>
    </xf>
    <xf numFmtId="183" fontId="25" fillId="0" borderId="0" xfId="2" applyNumberFormat="1" applyFont="1" applyFill="1" applyBorder="1" applyAlignment="1" applyProtection="1">
      <alignment vertical="center"/>
      <protection hidden="1"/>
    </xf>
    <xf numFmtId="0" fontId="49" fillId="3" borderId="0" xfId="1" applyNumberFormat="1" applyFont="1" applyFill="1" applyAlignment="1" applyProtection="1">
      <alignment horizontal="right" vertical="center" shrinkToFit="1"/>
      <protection hidden="1"/>
    </xf>
    <xf numFmtId="179" fontId="8" fillId="4" borderId="36" xfId="0" applyNumberFormat="1" applyFont="1" applyFill="1" applyBorder="1" applyProtection="1">
      <protection locked="0"/>
    </xf>
    <xf numFmtId="179" fontId="8" fillId="4" borderId="19" xfId="0" applyNumberFormat="1" applyFont="1" applyFill="1" applyBorder="1" applyProtection="1">
      <protection locked="0"/>
    </xf>
    <xf numFmtId="179" fontId="8" fillId="4" borderId="38" xfId="0" applyNumberFormat="1" applyFont="1" applyFill="1" applyBorder="1" applyAlignment="1" applyProtection="1">
      <protection locked="0"/>
    </xf>
    <xf numFmtId="185" fontId="5" fillId="4" borderId="19" xfId="0" applyNumberFormat="1" applyFont="1" applyFill="1" applyBorder="1" applyAlignment="1" applyProtection="1">
      <alignment horizontal="right"/>
      <protection locked="0"/>
    </xf>
    <xf numFmtId="176" fontId="12" fillId="4" borderId="25" xfId="0" applyNumberFormat="1" applyFont="1" applyFill="1" applyBorder="1" applyAlignment="1" applyProtection="1">
      <alignment wrapText="1"/>
      <protection locked="0"/>
    </xf>
    <xf numFmtId="178" fontId="8" fillId="4" borderId="19" xfId="0" applyNumberFormat="1" applyFont="1" applyFill="1" applyBorder="1" applyAlignment="1" applyProtection="1">
      <alignment horizontal="right"/>
      <protection locked="0"/>
    </xf>
    <xf numFmtId="184" fontId="5" fillId="4" borderId="39" xfId="0" applyNumberFormat="1" applyFont="1" applyFill="1" applyBorder="1" applyAlignment="1" applyProtection="1">
      <alignment horizontal="right"/>
      <protection locked="0"/>
    </xf>
    <xf numFmtId="0" fontId="119" fillId="4" borderId="25" xfId="0" applyNumberFormat="1" applyFont="1" applyFill="1" applyBorder="1" applyAlignment="1" applyProtection="1">
      <alignment wrapText="1"/>
      <protection locked="0"/>
    </xf>
    <xf numFmtId="179" fontId="12" fillId="4" borderId="38" xfId="0" applyNumberFormat="1" applyFont="1" applyFill="1" applyBorder="1" applyAlignment="1" applyProtection="1">
      <alignment horizontal="right"/>
      <protection locked="0"/>
    </xf>
    <xf numFmtId="184" fontId="20" fillId="2" borderId="19" xfId="0" applyNumberFormat="1" applyFont="1" applyFill="1" applyBorder="1" applyAlignment="1" applyProtection="1">
      <alignment horizontal="right"/>
      <protection hidden="1"/>
    </xf>
    <xf numFmtId="180" fontId="21" fillId="2" borderId="14" xfId="0" applyNumberFormat="1" applyFont="1" applyFill="1" applyBorder="1" applyAlignment="1" applyProtection="1">
      <alignment horizontal="right"/>
      <protection hidden="1"/>
    </xf>
    <xf numFmtId="181" fontId="20" fillId="2" borderId="36" xfId="0" applyNumberFormat="1" applyFont="1" applyFill="1" applyBorder="1" applyAlignment="1" applyProtection="1">
      <alignment horizontal="right"/>
      <protection hidden="1"/>
    </xf>
    <xf numFmtId="184" fontId="20" fillId="2" borderId="38" xfId="0" applyNumberFormat="1" applyFont="1" applyFill="1" applyBorder="1" applyAlignment="1" applyProtection="1">
      <alignment horizontal="right"/>
      <protection hidden="1"/>
    </xf>
    <xf numFmtId="0" fontId="0" fillId="4" borderId="40" xfId="0" applyFill="1" applyBorder="1" applyAlignment="1" applyProtection="1">
      <alignment horizontal="left"/>
      <protection locked="0"/>
    </xf>
    <xf numFmtId="0" fontId="120" fillId="3" borderId="0" xfId="0" applyFont="1" applyFill="1" applyProtection="1">
      <protection hidden="1"/>
    </xf>
    <xf numFmtId="0" fontId="120" fillId="3" borderId="0" xfId="0" applyNumberFormat="1" applyFont="1" applyFill="1" applyBorder="1" applyProtection="1">
      <protection hidden="1"/>
    </xf>
    <xf numFmtId="0" fontId="120" fillId="3" borderId="0" xfId="0" applyNumberFormat="1" applyFont="1" applyFill="1" applyProtection="1">
      <protection hidden="1"/>
    </xf>
    <xf numFmtId="49" fontId="120" fillId="3" borderId="0" xfId="0" applyNumberFormat="1" applyFont="1" applyFill="1" applyProtection="1">
      <protection hidden="1"/>
    </xf>
    <xf numFmtId="49" fontId="12" fillId="3" borderId="0" xfId="0" applyNumberFormat="1" applyFont="1" applyFill="1" applyBorder="1" applyAlignment="1" applyProtection="1">
      <alignment horizontal="left"/>
      <protection hidden="1"/>
    </xf>
    <xf numFmtId="184" fontId="120" fillId="3" borderId="0" xfId="0" applyNumberFormat="1" applyFont="1" applyFill="1" applyProtection="1">
      <protection hidden="1"/>
    </xf>
    <xf numFmtId="179" fontId="8" fillId="4" borderId="46" xfId="0" applyNumberFormat="1" applyFont="1" applyFill="1" applyBorder="1" applyProtection="1">
      <protection locked="0"/>
    </xf>
    <xf numFmtId="179" fontId="8" fillId="4" borderId="42" xfId="0" applyNumberFormat="1" applyFont="1" applyFill="1" applyBorder="1" applyProtection="1">
      <protection locked="0"/>
    </xf>
    <xf numFmtId="179" fontId="8" fillId="4" borderId="47" xfId="0" applyNumberFormat="1" applyFont="1" applyFill="1" applyBorder="1" applyAlignment="1" applyProtection="1">
      <protection locked="0"/>
    </xf>
    <xf numFmtId="185" fontId="5" fillId="4" borderId="42" xfId="0" applyNumberFormat="1" applyFont="1" applyFill="1" applyBorder="1" applyAlignment="1" applyProtection="1">
      <alignment horizontal="right"/>
      <protection locked="0"/>
    </xf>
    <xf numFmtId="176" fontId="12" fillId="4" borderId="42" xfId="0" applyNumberFormat="1" applyFont="1" applyFill="1" applyBorder="1" applyAlignment="1" applyProtection="1">
      <alignment wrapText="1"/>
      <protection locked="0"/>
    </xf>
    <xf numFmtId="178" fontId="8" fillId="4" borderId="42" xfId="0" applyNumberFormat="1" applyFont="1" applyFill="1" applyBorder="1" applyAlignment="1" applyProtection="1">
      <alignment horizontal="right"/>
      <protection locked="0"/>
    </xf>
    <xf numFmtId="184" fontId="5" fillId="4" borderId="43" xfId="0" applyNumberFormat="1" applyFont="1" applyFill="1" applyBorder="1" applyAlignment="1" applyProtection="1">
      <alignment horizontal="right"/>
      <protection locked="0"/>
    </xf>
    <xf numFmtId="0" fontId="119" fillId="4" borderId="42" xfId="0" applyNumberFormat="1" applyFont="1" applyFill="1" applyBorder="1" applyAlignment="1" applyProtection="1">
      <alignment wrapText="1"/>
      <protection locked="0"/>
    </xf>
    <xf numFmtId="179" fontId="12" fillId="4" borderId="47" xfId="0" applyNumberFormat="1" applyFont="1" applyFill="1" applyBorder="1" applyAlignment="1" applyProtection="1">
      <alignment horizontal="right"/>
      <protection locked="0"/>
    </xf>
    <xf numFmtId="0" fontId="0" fillId="4" borderId="48" xfId="0" applyFill="1" applyBorder="1" applyAlignment="1" applyProtection="1">
      <alignment horizontal="left"/>
      <protection locked="0"/>
    </xf>
    <xf numFmtId="184" fontId="21" fillId="2" borderId="19" xfId="0" applyNumberFormat="1" applyFont="1" applyFill="1" applyBorder="1" applyAlignment="1">
      <alignment horizontal="right"/>
    </xf>
    <xf numFmtId="184" fontId="21" fillId="2" borderId="19" xfId="0" applyNumberFormat="1" applyFont="1" applyFill="1" applyBorder="1" applyAlignment="1">
      <alignment horizontal="right" shrinkToFit="1"/>
    </xf>
    <xf numFmtId="184" fontId="20" fillId="2" borderId="42" xfId="0" applyNumberFormat="1" applyFont="1" applyFill="1" applyBorder="1" applyAlignment="1" applyProtection="1">
      <alignment horizontal="right"/>
      <protection hidden="1"/>
    </xf>
    <xf numFmtId="180" fontId="21" fillId="2" borderId="45" xfId="0" applyNumberFormat="1" applyFont="1" applyFill="1" applyBorder="1" applyAlignment="1" applyProtection="1">
      <alignment horizontal="right"/>
      <protection hidden="1"/>
    </xf>
    <xf numFmtId="181" fontId="20" fillId="2" borderId="46" xfId="0" applyNumberFormat="1" applyFont="1" applyFill="1" applyBorder="1" applyAlignment="1" applyProtection="1">
      <alignment horizontal="right"/>
      <protection hidden="1"/>
    </xf>
    <xf numFmtId="184" fontId="20" fillId="2" borderId="47" xfId="0" applyNumberFormat="1" applyFont="1" applyFill="1" applyBorder="1" applyAlignment="1" applyProtection="1">
      <alignment horizontal="right"/>
      <protection hidden="1"/>
    </xf>
    <xf numFmtId="184" fontId="21" fillId="2" borderId="42" xfId="0" applyNumberFormat="1" applyFont="1" applyFill="1" applyBorder="1" applyAlignment="1">
      <alignment horizontal="right"/>
    </xf>
    <xf numFmtId="185" fontId="20" fillId="2" borderId="36" xfId="0" applyNumberFormat="1" applyFont="1" applyFill="1" applyBorder="1" applyAlignment="1"/>
    <xf numFmtId="185" fontId="20" fillId="2" borderId="46" xfId="0" applyNumberFormat="1" applyFont="1" applyFill="1" applyBorder="1" applyAlignment="1"/>
    <xf numFmtId="184" fontId="19" fillId="2" borderId="33" xfId="0" applyNumberFormat="1" applyFont="1" applyFill="1" applyBorder="1" applyAlignment="1" applyProtection="1">
      <alignment horizontal="right" shrinkToFit="1"/>
      <protection hidden="1"/>
    </xf>
    <xf numFmtId="184" fontId="18" fillId="2" borderId="19" xfId="0" applyNumberFormat="1" applyFont="1" applyFill="1" applyBorder="1" applyAlignment="1" applyProtection="1">
      <alignment horizontal="right" shrinkToFit="1"/>
      <protection hidden="1"/>
    </xf>
    <xf numFmtId="184" fontId="19" fillId="2" borderId="36" xfId="0" applyNumberFormat="1" applyFont="1" applyFill="1" applyBorder="1" applyAlignment="1" applyProtection="1">
      <alignment horizontal="right" shrinkToFit="1"/>
      <protection hidden="1"/>
    </xf>
    <xf numFmtId="184" fontId="19" fillId="2" borderId="42" xfId="0" applyNumberFormat="1" applyFont="1" applyFill="1" applyBorder="1" applyAlignment="1" applyProtection="1">
      <alignment horizontal="right" shrinkToFit="1"/>
      <protection hidden="1"/>
    </xf>
    <xf numFmtId="184" fontId="18" fillId="2" borderId="42" xfId="0" applyNumberFormat="1" applyFont="1" applyFill="1" applyBorder="1" applyAlignment="1" applyProtection="1">
      <alignment horizontal="right" shrinkToFit="1"/>
      <protection hidden="1"/>
    </xf>
    <xf numFmtId="184" fontId="19" fillId="2" borderId="46" xfId="0" applyNumberFormat="1" applyFont="1" applyFill="1" applyBorder="1" applyAlignment="1" applyProtection="1">
      <alignment horizontal="right" shrinkToFit="1"/>
      <protection hidden="1"/>
    </xf>
    <xf numFmtId="178" fontId="18" fillId="2" borderId="19" xfId="0" applyNumberFormat="1" applyFont="1" applyFill="1" applyBorder="1" applyAlignment="1" applyProtection="1">
      <alignment horizontal="right" shrinkToFit="1"/>
      <protection hidden="1"/>
    </xf>
    <xf numFmtId="178" fontId="18" fillId="2" borderId="42" xfId="0" applyNumberFormat="1" applyFont="1" applyFill="1" applyBorder="1" applyAlignment="1" applyProtection="1">
      <alignment horizontal="right" shrinkToFit="1"/>
      <protection hidden="1"/>
    </xf>
    <xf numFmtId="184" fontId="18" fillId="2" borderId="19" xfId="0" applyNumberFormat="1" applyFont="1" applyFill="1" applyBorder="1" applyAlignment="1" applyProtection="1">
      <alignment shrinkToFit="1"/>
      <protection hidden="1"/>
    </xf>
    <xf numFmtId="184" fontId="18" fillId="2" borderId="37" xfId="0" applyNumberFormat="1" applyFont="1" applyFill="1" applyBorder="1" applyAlignment="1" applyProtection="1">
      <alignment horizontal="right" shrinkToFit="1"/>
      <protection hidden="1"/>
    </xf>
    <xf numFmtId="184" fontId="18" fillId="2" borderId="42" xfId="0" applyNumberFormat="1" applyFont="1" applyFill="1" applyBorder="1" applyAlignment="1" applyProtection="1">
      <alignment shrinkToFit="1"/>
      <protection hidden="1"/>
    </xf>
    <xf numFmtId="184" fontId="18" fillId="2" borderId="72" xfId="0" applyNumberFormat="1" applyFont="1" applyFill="1" applyBorder="1" applyAlignment="1" applyProtection="1">
      <alignment horizontal="right" shrinkToFit="1"/>
      <protection hidden="1"/>
    </xf>
    <xf numFmtId="0" fontId="18" fillId="2" borderId="9" xfId="0" applyNumberFormat="1" applyFont="1" applyFill="1" applyBorder="1" applyAlignment="1" applyProtection="1">
      <alignment horizontal="center" shrinkToFit="1"/>
      <protection hidden="1"/>
    </xf>
    <xf numFmtId="0" fontId="18" fillId="2" borderId="9" xfId="0" applyNumberFormat="1" applyFont="1" applyFill="1" applyBorder="1" applyAlignment="1" applyProtection="1">
      <alignment shrinkToFit="1"/>
      <protection hidden="1"/>
    </xf>
    <xf numFmtId="0" fontId="18" fillId="2" borderId="35" xfId="0" applyNumberFormat="1" applyFont="1" applyFill="1" applyBorder="1" applyAlignment="1" applyProtection="1">
      <alignment shrinkToFit="1"/>
      <protection hidden="1"/>
    </xf>
    <xf numFmtId="0" fontId="20" fillId="2" borderId="35" xfId="0" applyNumberFormat="1" applyFont="1" applyFill="1" applyBorder="1" applyAlignment="1" applyProtection="1">
      <alignment shrinkToFit="1"/>
      <protection hidden="1"/>
    </xf>
    <xf numFmtId="0" fontId="18" fillId="2" borderId="44" xfId="0" applyNumberFormat="1" applyFont="1" applyFill="1" applyBorder="1" applyAlignment="1" applyProtection="1">
      <alignment horizontal="center" shrinkToFit="1"/>
      <protection hidden="1"/>
    </xf>
    <xf numFmtId="0" fontId="18" fillId="2" borderId="44" xfId="0" applyNumberFormat="1" applyFont="1" applyFill="1" applyBorder="1" applyAlignment="1" applyProtection="1">
      <alignment shrinkToFit="1"/>
      <protection hidden="1"/>
    </xf>
    <xf numFmtId="0" fontId="20" fillId="2" borderId="45" xfId="0" applyNumberFormat="1" applyFont="1" applyFill="1" applyBorder="1" applyAlignment="1" applyProtection="1">
      <alignment shrinkToFit="1"/>
      <protection hidden="1"/>
    </xf>
    <xf numFmtId="0" fontId="8" fillId="4" borderId="33" xfId="0" applyNumberFormat="1" applyFont="1" applyFill="1" applyBorder="1" applyAlignment="1" applyProtection="1">
      <alignment shrinkToFit="1"/>
      <protection hidden="1"/>
    </xf>
    <xf numFmtId="0" fontId="8" fillId="4" borderId="42" xfId="0" applyNumberFormat="1" applyFont="1" applyFill="1" applyBorder="1" applyAlignment="1" applyProtection="1">
      <alignment shrinkToFit="1"/>
      <protection hidden="1"/>
    </xf>
    <xf numFmtId="0" fontId="3" fillId="3" borderId="13" xfId="1" applyFill="1" applyBorder="1" applyProtection="1">
      <protection hidden="1"/>
    </xf>
    <xf numFmtId="0" fontId="3" fillId="3" borderId="12" xfId="1" applyFill="1" applyBorder="1" applyProtection="1">
      <protection hidden="1"/>
    </xf>
    <xf numFmtId="0" fontId="77" fillId="3" borderId="13" xfId="0" applyFont="1" applyFill="1" applyBorder="1" applyAlignment="1">
      <alignment horizontal="center"/>
    </xf>
    <xf numFmtId="0" fontId="77" fillId="3" borderId="1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4" borderId="16" xfId="0" applyNumberFormat="1" applyFont="1" applyFill="1" applyBorder="1" applyAlignment="1" applyProtection="1">
      <alignment horizontal="center" shrinkToFit="1"/>
      <protection hidden="1"/>
    </xf>
    <xf numFmtId="0" fontId="12" fillId="4" borderId="19" xfId="0" applyNumberFormat="1" applyFont="1" applyFill="1" applyBorder="1" applyAlignment="1" applyProtection="1">
      <protection hidden="1"/>
    </xf>
    <xf numFmtId="49" fontId="8" fillId="4" borderId="34" xfId="0" applyNumberFormat="1" applyFont="1" applyFill="1" applyBorder="1" applyAlignment="1" applyProtection="1">
      <alignment shrinkToFit="1"/>
      <protection hidden="1"/>
    </xf>
    <xf numFmtId="49" fontId="8" fillId="4" borderId="8" xfId="0" applyNumberFormat="1" applyFont="1" applyFill="1" applyBorder="1" applyAlignment="1" applyProtection="1">
      <alignment shrinkToFit="1"/>
      <protection hidden="1"/>
    </xf>
    <xf numFmtId="0" fontId="8" fillId="4" borderId="8" xfId="0" applyNumberFormat="1" applyFont="1" applyFill="1" applyBorder="1" applyAlignment="1" applyProtection="1">
      <alignment shrinkToFit="1"/>
      <protection hidden="1"/>
    </xf>
    <xf numFmtId="179" fontId="8" fillId="4" borderId="36" xfId="0" applyNumberFormat="1" applyFont="1" applyFill="1" applyBorder="1" applyAlignment="1" applyProtection="1">
      <alignment shrinkToFit="1"/>
      <protection hidden="1"/>
    </xf>
    <xf numFmtId="0" fontId="16" fillId="4" borderId="19" xfId="0" applyNumberFormat="1" applyFont="1" applyFill="1" applyBorder="1" applyAlignment="1" applyProtection="1">
      <alignment shrinkToFit="1"/>
      <protection hidden="1"/>
    </xf>
    <xf numFmtId="179" fontId="8" fillId="4" borderId="19" xfId="0" applyNumberFormat="1" applyFont="1" applyFill="1" applyBorder="1" applyAlignment="1" applyProtection="1">
      <alignment shrinkToFit="1"/>
      <protection hidden="1"/>
    </xf>
    <xf numFmtId="0" fontId="3" fillId="4" borderId="16" xfId="0" applyFont="1" applyFill="1" applyBorder="1" applyAlignment="1" applyProtection="1">
      <alignment shrinkToFit="1"/>
      <protection hidden="1"/>
    </xf>
    <xf numFmtId="0" fontId="12" fillId="4" borderId="19" xfId="0" applyNumberFormat="1" applyFont="1" applyFill="1" applyBorder="1" applyAlignment="1" applyProtection="1">
      <alignment wrapText="1"/>
      <protection hidden="1"/>
    </xf>
    <xf numFmtId="0" fontId="3" fillId="4" borderId="41" xfId="0" applyFont="1" applyFill="1" applyBorder="1" applyAlignment="1" applyProtection="1">
      <alignment shrinkToFit="1"/>
      <protection hidden="1"/>
    </xf>
    <xf numFmtId="0" fontId="12" fillId="4" borderId="42" xfId="0" applyNumberFormat="1" applyFont="1" applyFill="1" applyBorder="1" applyAlignment="1" applyProtection="1">
      <protection hidden="1"/>
    </xf>
    <xf numFmtId="49" fontId="8" fillId="4" borderId="43" xfId="0" applyNumberFormat="1" applyFont="1" applyFill="1" applyBorder="1" applyAlignment="1" applyProtection="1">
      <alignment shrinkToFit="1"/>
      <protection hidden="1"/>
    </xf>
    <xf numFmtId="49" fontId="8" fillId="4" borderId="44" xfId="0" applyNumberFormat="1" applyFont="1" applyFill="1" applyBorder="1" applyAlignment="1" applyProtection="1">
      <alignment shrinkToFit="1"/>
      <protection hidden="1"/>
    </xf>
    <xf numFmtId="0" fontId="8" fillId="4" borderId="44" xfId="0" applyNumberFormat="1" applyFont="1" applyFill="1" applyBorder="1" applyAlignment="1" applyProtection="1">
      <alignment shrinkToFit="1"/>
      <protection hidden="1"/>
    </xf>
    <xf numFmtId="179" fontId="8" fillId="4" borderId="46" xfId="0" applyNumberFormat="1" applyFont="1" applyFill="1" applyBorder="1" applyAlignment="1" applyProtection="1">
      <alignment shrinkToFit="1"/>
      <protection hidden="1"/>
    </xf>
    <xf numFmtId="0" fontId="16" fillId="4" borderId="42" xfId="0" applyNumberFormat="1" applyFont="1" applyFill="1" applyBorder="1" applyAlignment="1" applyProtection="1">
      <alignment shrinkToFit="1"/>
      <protection hidden="1"/>
    </xf>
    <xf numFmtId="179" fontId="8" fillId="4" borderId="42" xfId="0" applyNumberFormat="1" applyFont="1" applyFill="1" applyBorder="1" applyAlignment="1" applyProtection="1">
      <alignment shrinkToFit="1"/>
      <protection hidden="1"/>
    </xf>
    <xf numFmtId="0" fontId="3" fillId="7" borderId="2" xfId="0" applyFont="1" applyFill="1" applyBorder="1" applyAlignment="1" applyProtection="1">
      <alignment horizontal="center" vertical="center" shrinkToFit="1"/>
      <protection hidden="1"/>
    </xf>
    <xf numFmtId="0" fontId="3" fillId="7" borderId="0" xfId="0" applyFont="1" applyFill="1" applyBorder="1" applyAlignment="1" applyProtection="1">
      <alignment horizontal="center" vertical="center" shrinkToFit="1"/>
      <protection hidden="1"/>
    </xf>
    <xf numFmtId="0" fontId="3" fillId="9" borderId="9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49" fontId="35" fillId="4" borderId="0" xfId="1" applyNumberFormat="1" applyFont="1" applyFill="1" applyAlignment="1" applyProtection="1">
      <alignment horizontal="center" vertical="center" wrapText="1" shrinkToFit="1"/>
      <protection hidden="1"/>
    </xf>
    <xf numFmtId="49" fontId="35" fillId="4" borderId="1" xfId="1" applyNumberFormat="1" applyFont="1" applyFill="1" applyBorder="1" applyAlignment="1" applyProtection="1">
      <alignment horizontal="center" vertical="center" wrapText="1" shrinkToFit="1"/>
      <protection hidden="1"/>
    </xf>
    <xf numFmtId="0" fontId="3" fillId="2" borderId="65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hidden="1"/>
    </xf>
    <xf numFmtId="0" fontId="3" fillId="2" borderId="66" xfId="0" applyFont="1" applyFill="1" applyBorder="1" applyAlignment="1" applyProtection="1">
      <alignment horizontal="center" vertical="center" wrapText="1"/>
      <protection hidden="1"/>
    </xf>
    <xf numFmtId="0" fontId="3" fillId="2" borderId="67" xfId="0" applyFont="1" applyFill="1" applyBorder="1" applyAlignment="1" applyProtection="1">
      <alignment horizontal="center" vertical="center" wrapText="1"/>
      <protection hidden="1"/>
    </xf>
    <xf numFmtId="0" fontId="3" fillId="2" borderId="68" xfId="0" applyFont="1" applyFill="1" applyBorder="1" applyAlignment="1" applyProtection="1">
      <alignment horizontal="center" vertical="center" wrapText="1"/>
      <protection hidden="1"/>
    </xf>
    <xf numFmtId="0" fontId="3" fillId="2" borderId="69" xfId="0" applyFont="1" applyFill="1" applyBorder="1" applyAlignment="1" applyProtection="1">
      <alignment horizontal="center" vertical="center" wrapText="1"/>
      <protection hidden="1"/>
    </xf>
    <xf numFmtId="0" fontId="3" fillId="2" borderId="27" xfId="0" applyFont="1" applyFill="1" applyBorder="1" applyAlignment="1" applyProtection="1">
      <alignment horizontal="center" vertical="center" wrapText="1"/>
      <protection hidden="1"/>
    </xf>
    <xf numFmtId="0" fontId="3" fillId="2" borderId="31" xfId="0" applyFont="1" applyFill="1" applyBorder="1" applyAlignment="1" applyProtection="1">
      <alignment horizontal="center" vertical="center" wrapText="1"/>
      <protection hidden="1"/>
    </xf>
    <xf numFmtId="0" fontId="3" fillId="2" borderId="70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7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10" fillId="2" borderId="0" xfId="1" applyFont="1" applyFill="1" applyBorder="1" applyAlignment="1" applyProtection="1">
      <alignment horizontal="center"/>
      <protection hidden="1"/>
    </xf>
    <xf numFmtId="0" fontId="10" fillId="2" borderId="17" xfId="1" applyFont="1" applyFill="1" applyBorder="1" applyAlignment="1" applyProtection="1">
      <alignment horizontal="center"/>
      <protection hidden="1"/>
    </xf>
    <xf numFmtId="0" fontId="3" fillId="2" borderId="59" xfId="0" applyFont="1" applyFill="1" applyBorder="1" applyAlignment="1" applyProtection="1">
      <alignment horizontal="center" vertical="center"/>
      <protection hidden="1"/>
    </xf>
    <xf numFmtId="0" fontId="3" fillId="2" borderId="60" xfId="0" applyFont="1" applyFill="1" applyBorder="1" applyAlignment="1" applyProtection="1">
      <alignment horizontal="center" vertical="center"/>
      <protection hidden="1"/>
    </xf>
    <xf numFmtId="0" fontId="3" fillId="2" borderId="61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62" xfId="0" applyFont="1" applyFill="1" applyBorder="1" applyAlignment="1" applyProtection="1">
      <alignment horizontal="center" vertical="center"/>
      <protection hidden="1"/>
    </xf>
    <xf numFmtId="0" fontId="5" fillId="2" borderId="39" xfId="0" applyFont="1" applyFill="1" applyBorder="1" applyAlignment="1" applyProtection="1">
      <alignment horizontal="center" vertical="center"/>
      <protection hidden="1"/>
    </xf>
    <xf numFmtId="0" fontId="5" fillId="2" borderId="37" xfId="0" applyFont="1" applyFill="1" applyBorder="1" applyAlignment="1" applyProtection="1">
      <alignment horizontal="center" vertical="center"/>
      <protection hidden="1"/>
    </xf>
    <xf numFmtId="49" fontId="60" fillId="2" borderId="53" xfId="1" applyNumberFormat="1" applyFont="1" applyFill="1" applyBorder="1" applyAlignment="1" applyProtection="1">
      <alignment horizontal="left" vertical="center"/>
      <protection locked="0"/>
    </xf>
    <xf numFmtId="49" fontId="60" fillId="2" borderId="54" xfId="1" applyNumberFormat="1" applyFont="1" applyFill="1" applyBorder="1" applyAlignment="1" applyProtection="1">
      <alignment horizontal="left" vertical="center"/>
      <protection locked="0"/>
    </xf>
    <xf numFmtId="49" fontId="60" fillId="2" borderId="55" xfId="1" applyNumberFormat="1" applyFont="1" applyFill="1" applyBorder="1" applyAlignment="1" applyProtection="1">
      <alignment horizontal="left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hidden="1"/>
    </xf>
    <xf numFmtId="0" fontId="3" fillId="2" borderId="50" xfId="0" applyFont="1" applyFill="1" applyBorder="1" applyAlignment="1" applyProtection="1">
      <alignment horizontal="center" vertical="center"/>
      <protection hidden="1"/>
    </xf>
    <xf numFmtId="0" fontId="3" fillId="2" borderId="51" xfId="0" applyFont="1" applyFill="1" applyBorder="1" applyAlignment="1" applyProtection="1">
      <alignment horizontal="center" vertical="center"/>
      <protection hidden="1"/>
    </xf>
    <xf numFmtId="0" fontId="5" fillId="2" borderId="56" xfId="1" applyFont="1" applyFill="1" applyBorder="1" applyAlignment="1" applyProtection="1">
      <alignment horizontal="center" vertical="center"/>
      <protection hidden="1"/>
    </xf>
    <xf numFmtId="0" fontId="3" fillId="2" borderId="57" xfId="1" applyFill="1" applyBorder="1" applyAlignment="1" applyProtection="1">
      <alignment horizontal="center" vertical="center"/>
      <protection hidden="1"/>
    </xf>
    <xf numFmtId="0" fontId="3" fillId="2" borderId="58" xfId="1" applyFill="1" applyBorder="1" applyAlignment="1" applyProtection="1">
      <alignment horizontal="center" vertical="center"/>
      <protection hidden="1"/>
    </xf>
    <xf numFmtId="0" fontId="24" fillId="2" borderId="53" xfId="1" applyNumberFormat="1" applyFont="1" applyFill="1" applyBorder="1" applyAlignment="1" applyProtection="1">
      <alignment horizontal="left" vertical="center" wrapText="1"/>
      <protection hidden="1"/>
    </xf>
    <xf numFmtId="0" fontId="28" fillId="2" borderId="54" xfId="1" applyNumberFormat="1" applyFont="1" applyFill="1" applyBorder="1" applyAlignment="1" applyProtection="1">
      <alignment horizontal="left" vertical="center" wrapText="1"/>
      <protection hidden="1"/>
    </xf>
    <xf numFmtId="0" fontId="28" fillId="2" borderId="55" xfId="1" applyNumberFormat="1" applyFont="1" applyFill="1" applyBorder="1" applyAlignment="1" applyProtection="1">
      <alignment horizontal="left" vertical="center" wrapText="1"/>
      <protection hidden="1"/>
    </xf>
    <xf numFmtId="0" fontId="3" fillId="2" borderId="2" xfId="1" applyFill="1" applyBorder="1" applyAlignment="1" applyProtection="1">
      <alignment horizontal="center"/>
      <protection hidden="1"/>
    </xf>
    <xf numFmtId="0" fontId="3" fillId="2" borderId="0" xfId="1" applyFill="1" applyBorder="1" applyAlignment="1" applyProtection="1">
      <alignment horizontal="center"/>
      <protection hidden="1"/>
    </xf>
    <xf numFmtId="0" fontId="3" fillId="2" borderId="13" xfId="1" applyFill="1" applyBorder="1" applyAlignment="1" applyProtection="1">
      <alignment horizontal="center"/>
      <protection hidden="1"/>
    </xf>
    <xf numFmtId="0" fontId="3" fillId="2" borderId="3" xfId="1" applyFill="1" applyBorder="1" applyAlignment="1" applyProtection="1">
      <alignment horizontal="center"/>
      <protection hidden="1"/>
    </xf>
    <xf numFmtId="0" fontId="3" fillId="2" borderId="4" xfId="1" applyFill="1" applyBorder="1" applyAlignment="1" applyProtection="1">
      <alignment horizontal="center"/>
      <protection hidden="1"/>
    </xf>
    <xf numFmtId="0" fontId="3" fillId="2" borderId="63" xfId="1" applyFill="1" applyBorder="1" applyAlignment="1" applyProtection="1">
      <alignment horizontal="center"/>
      <protection hidden="1"/>
    </xf>
    <xf numFmtId="177" fontId="63" fillId="2" borderId="53" xfId="1" applyNumberFormat="1" applyFont="1" applyFill="1" applyBorder="1" applyAlignment="1" applyProtection="1">
      <alignment horizontal="center" shrinkToFit="1"/>
      <protection locked="0"/>
    </xf>
    <xf numFmtId="177" fontId="63" fillId="2" borderId="54" xfId="1" applyNumberFormat="1" applyFont="1" applyFill="1" applyBorder="1" applyAlignment="1" applyProtection="1">
      <alignment horizontal="center" shrinkToFit="1"/>
      <protection locked="0"/>
    </xf>
    <xf numFmtId="177" fontId="63" fillId="2" borderId="55" xfId="1" applyNumberFormat="1" applyFont="1" applyFill="1" applyBorder="1" applyAlignment="1" applyProtection="1">
      <alignment horizontal="center" shrinkToFit="1"/>
      <protection locked="0"/>
    </xf>
    <xf numFmtId="177" fontId="30" fillId="2" borderId="53" xfId="1" applyNumberFormat="1" applyFont="1" applyFill="1" applyBorder="1" applyAlignment="1" applyProtection="1">
      <alignment horizontal="center"/>
      <protection locked="0"/>
    </xf>
    <xf numFmtId="177" fontId="30" fillId="2" borderId="54" xfId="1" applyNumberFormat="1" applyFont="1" applyFill="1" applyBorder="1" applyAlignment="1" applyProtection="1">
      <alignment horizontal="center"/>
      <protection locked="0"/>
    </xf>
    <xf numFmtId="177" fontId="30" fillId="2" borderId="55" xfId="1" applyNumberFormat="1" applyFont="1" applyFill="1" applyBorder="1" applyAlignment="1" applyProtection="1">
      <alignment horizontal="center"/>
      <protection locked="0"/>
    </xf>
    <xf numFmtId="0" fontId="61" fillId="2" borderId="53" xfId="1" applyNumberFormat="1" applyFont="1" applyFill="1" applyBorder="1" applyAlignment="1" applyProtection="1">
      <alignment horizontal="center" vertical="center" shrinkToFit="1"/>
      <protection locked="0"/>
    </xf>
    <xf numFmtId="0" fontId="62" fillId="2" borderId="54" xfId="1" applyNumberFormat="1" applyFont="1" applyFill="1" applyBorder="1" applyAlignment="1" applyProtection="1">
      <alignment horizontal="center" vertical="center" shrinkToFit="1"/>
      <protection locked="0"/>
    </xf>
    <xf numFmtId="0" fontId="62" fillId="2" borderId="55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12" xfId="1" applyFill="1" applyBorder="1" applyAlignment="1" applyProtection="1">
      <alignment horizontal="center"/>
      <protection hidden="1"/>
    </xf>
    <xf numFmtId="0" fontId="3" fillId="2" borderId="17" xfId="1" applyFill="1" applyBorder="1" applyAlignment="1" applyProtection="1">
      <alignment horizontal="center"/>
      <protection hidden="1"/>
    </xf>
    <xf numFmtId="0" fontId="3" fillId="2" borderId="64" xfId="1" applyFill="1" applyBorder="1" applyAlignment="1" applyProtection="1">
      <alignment horizontal="center"/>
      <protection hidden="1"/>
    </xf>
    <xf numFmtId="0" fontId="3" fillId="2" borderId="30" xfId="1" applyFill="1" applyBorder="1" applyAlignment="1" applyProtection="1">
      <alignment horizontal="center"/>
      <protection hidden="1"/>
    </xf>
    <xf numFmtId="0" fontId="3" fillId="2" borderId="49" xfId="0" applyFont="1" applyFill="1" applyBorder="1" applyAlignment="1" applyProtection="1">
      <alignment horizontal="center" vertical="center" wrapText="1"/>
      <protection hidden="1"/>
    </xf>
    <xf numFmtId="0" fontId="3" fillId="2" borderId="50" xfId="0" applyFont="1" applyFill="1" applyBorder="1" applyAlignment="1" applyProtection="1">
      <alignment horizontal="center" vertical="center" wrapText="1"/>
      <protection hidden="1"/>
    </xf>
    <xf numFmtId="0" fontId="3" fillId="2" borderId="51" xfId="0" applyFont="1" applyFill="1" applyBorder="1" applyAlignment="1" applyProtection="1">
      <alignment horizontal="center" vertical="center" wrapText="1"/>
      <protection hidden="1"/>
    </xf>
    <xf numFmtId="0" fontId="3" fillId="2" borderId="52" xfId="0" applyFont="1" applyFill="1" applyBorder="1" applyAlignment="1" applyProtection="1">
      <alignment horizontal="center" vertical="center" wrapText="1"/>
      <protection hidden="1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5" fillId="2" borderId="25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31" xfId="0" applyFont="1" applyFill="1" applyBorder="1" applyAlignment="1" applyProtection="1">
      <alignment horizontal="center" vertical="center" wrapText="1"/>
      <protection hidden="1"/>
    </xf>
    <xf numFmtId="0" fontId="37" fillId="8" borderId="9" xfId="2" applyFont="1" applyFill="1" applyBorder="1" applyAlignment="1" applyProtection="1">
      <alignment horizontal="center" vertical="center"/>
      <protection hidden="1"/>
    </xf>
  </cellXfs>
  <cellStyles count="4">
    <cellStyle name="標準" xfId="0" builtinId="0"/>
    <cellStyle name="標準 2" xfId="3"/>
    <cellStyle name="標準_(UL)ESE-HP計算実務例VD2" xfId="1"/>
    <cellStyle name="標準_vd2us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9</xdr:row>
      <xdr:rowOff>0</xdr:rowOff>
    </xdr:from>
    <xdr:to>
      <xdr:col>10</xdr:col>
      <xdr:colOff>257175</xdr:colOff>
      <xdr:row>9</xdr:row>
      <xdr:rowOff>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1968874" y="1524000"/>
          <a:ext cx="3364566" cy="0"/>
          <a:chOff x="206" y="13"/>
          <a:chExt cx="351" cy="48"/>
        </a:xfrm>
      </xdr:grpSpPr>
      <xdr:sp macro="" textlink="">
        <xdr:nvSpPr>
          <xdr:cNvPr id="1026" name="AutoShape 2"/>
          <xdr:cNvSpPr>
            <a:spLocks noChangeArrowheads="1"/>
          </xdr:cNvSpPr>
        </xdr:nvSpPr>
        <xdr:spPr bwMode="auto">
          <a:xfrm>
            <a:off x="206" y="16"/>
            <a:ext cx="351" cy="42"/>
          </a:xfrm>
          <a:prstGeom prst="parallelogram">
            <a:avLst>
              <a:gd name="adj" fmla="val 16482"/>
            </a:avLst>
          </a:prstGeom>
          <a:solidFill>
            <a:srgbClr xmlns:mc="http://schemas.openxmlformats.org/markup-compatibility/2006" xmlns:a14="http://schemas.microsoft.com/office/drawing/2010/main" val="00FFFF" mc:Ignorable="a14" a14:legacySpreadsheetColorIndex="1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381" y="19"/>
            <a:ext cx="171" cy="4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>
                    <a:alpha val="50000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CCCCFF"/>
                </a:solidFill>
                <a:latin typeface="ＭＳ Ｐゴシック"/>
                <a:ea typeface="ＭＳ Ｐゴシック"/>
              </a:rPr>
              <a:t> by        SERVICE</a:t>
            </a:r>
            <a:endParaRPr lang="ja-JP" altLang="en-US" sz="900" b="1" i="0" u="none" strike="noStrike" baseline="0">
              <a:solidFill>
                <a:srgbClr val="CC99FF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800" b="1" i="0" u="none" strike="noStrike" baseline="0">
                <a:solidFill>
                  <a:srgbClr val="CC99FF"/>
                </a:solidFill>
                <a:latin typeface="ＭＳ Ｐゴシック"/>
                <a:ea typeface="ＭＳ Ｐゴシック"/>
              </a:rPr>
              <a:t>１９９９　Ａug．Ｖｅｒ　１．0</a:t>
            </a:r>
            <a:r>
              <a:rPr lang="ja-JP" altLang="en-US" sz="900" b="1" i="0" u="none" strike="noStrike" baseline="0">
                <a:solidFill>
                  <a:srgbClr val="CC99FF"/>
                </a:solidFill>
                <a:latin typeface="ＭＳ Ｐゴシック"/>
                <a:ea typeface="ＭＳ Ｐゴシック"/>
              </a:rPr>
              <a:t>　</a:t>
            </a:r>
            <a:endParaRPr lang="ja-JP" altLang="en-US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210" y="31"/>
            <a:ext cx="187" cy="2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>
                    <a:alpha val="50000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4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電圧降下計算-2</a:t>
            </a:r>
          </a:p>
          <a:p>
            <a:pPr algn="ctr" rtl="0">
              <a:defRPr sz="1000"/>
            </a:pPr>
            <a:endPara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endPara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14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900" b="1" i="0" u="none" strike="noStrike" baseline="0">
                <a:solidFill>
                  <a:srgbClr val="FF9900"/>
                </a:solidFill>
                <a:latin typeface="ＭＳ Ｐゴシック"/>
                <a:ea typeface="ＭＳ Ｐゴシック"/>
              </a:rPr>
              <a:t>　</a:t>
            </a:r>
            <a:endParaRPr lang="ja-JP" altLang="en-US"/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227" y="13"/>
            <a:ext cx="180" cy="2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3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Voltage drop -&lt;2&gt;</a:t>
            </a:r>
            <a:endParaRPr lang="ja-JP" altLang="en-US" sz="12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endParaRPr lang="ja-JP" altLang="en-US"/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428" y="17"/>
            <a:ext cx="42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300" b="0" i="0" u="none" strike="noStrike" baseline="0">
                <a:solidFill>
                  <a:srgbClr val="CCCCFF"/>
                </a:solidFill>
                <a:latin typeface="ＤＦ特太ゴシック体"/>
              </a:rPr>
              <a:t>ESE</a:t>
            </a:r>
            <a:endParaRPr lang="ja-JP" altLang="en-US"/>
          </a:p>
        </xdr:txBody>
      </xdr:sp>
    </xdr:grpSp>
    <xdr:clientData/>
  </xdr:twoCellAnchor>
  <xdr:twoCellAnchor>
    <xdr:from>
      <xdr:col>25</xdr:col>
      <xdr:colOff>85725</xdr:colOff>
      <xdr:row>44</xdr:row>
      <xdr:rowOff>142875</xdr:rowOff>
    </xdr:from>
    <xdr:to>
      <xdr:col>40</xdr:col>
      <xdr:colOff>1438275</xdr:colOff>
      <xdr:row>55</xdr:row>
      <xdr:rowOff>114300</xdr:rowOff>
    </xdr:to>
    <xdr:sp macro="" textlink="" fLocksText="0">
      <xdr:nvSpPr>
        <xdr:cNvPr id="1031" name="Text Box 7"/>
        <xdr:cNvSpPr txBox="1">
          <a:spLocks noChangeArrowheads="1"/>
        </xdr:cNvSpPr>
      </xdr:nvSpPr>
      <xdr:spPr bwMode="auto">
        <a:xfrm>
          <a:off x="12668250" y="11753850"/>
          <a:ext cx="8305800" cy="2486025"/>
        </a:xfrm>
        <a:prstGeom prst="rect">
          <a:avLst/>
        </a:prstGeom>
        <a:noFill/>
        <a:ln w="0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メモ．</a:t>
          </a:r>
          <a:endParaRPr lang="ja-JP" altLang="en-US"/>
        </a:p>
      </xdr:txBody>
    </xdr:sp>
    <xdr:clientData fLocksWithSheet="0"/>
  </xdr:twoCellAnchor>
  <xdr:twoCellAnchor editAs="oneCell">
    <xdr:from>
      <xdr:col>4</xdr:col>
      <xdr:colOff>104775</xdr:colOff>
      <xdr:row>44</xdr:row>
      <xdr:rowOff>28575</xdr:rowOff>
    </xdr:from>
    <xdr:to>
      <xdr:col>24</xdr:col>
      <xdr:colOff>291662</xdr:colOff>
      <xdr:row>55</xdr:row>
      <xdr:rowOff>95250</xdr:rowOff>
    </xdr:to>
    <xdr:grpSp>
      <xdr:nvGrpSpPr>
        <xdr:cNvPr id="1140" name="Group 116"/>
        <xdr:cNvGrpSpPr>
          <a:grpSpLocks/>
        </xdr:cNvGrpSpPr>
      </xdr:nvGrpSpPr>
      <xdr:grpSpPr bwMode="auto">
        <a:xfrm>
          <a:off x="2054599" y="11548222"/>
          <a:ext cx="10328210" cy="2531969"/>
          <a:chOff x="32" y="1146"/>
          <a:chExt cx="1085" cy="279"/>
        </a:xfrm>
      </xdr:grpSpPr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432" y="1322"/>
            <a:ext cx="26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33" name="Line 9"/>
          <xdr:cNvSpPr>
            <a:spLocks noChangeShapeType="1"/>
          </xdr:cNvSpPr>
        </xdr:nvSpPr>
        <xdr:spPr bwMode="auto">
          <a:xfrm>
            <a:off x="583" y="1236"/>
            <a:ext cx="0" cy="13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34" name="Line 10"/>
          <xdr:cNvSpPr>
            <a:spLocks noChangeShapeType="1"/>
          </xdr:cNvSpPr>
        </xdr:nvSpPr>
        <xdr:spPr bwMode="auto">
          <a:xfrm>
            <a:off x="444" y="1322"/>
            <a:ext cx="0" cy="4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35" name="Line 11"/>
          <xdr:cNvSpPr>
            <a:spLocks noChangeShapeType="1"/>
          </xdr:cNvSpPr>
        </xdr:nvSpPr>
        <xdr:spPr bwMode="auto">
          <a:xfrm>
            <a:off x="412" y="1411"/>
            <a:ext cx="18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stealth" w="sm" len="sm"/>
            <a:tailEnd type="stealth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36" name="Line 12"/>
          <xdr:cNvSpPr>
            <a:spLocks noChangeShapeType="1"/>
          </xdr:cNvSpPr>
        </xdr:nvSpPr>
        <xdr:spPr bwMode="auto">
          <a:xfrm flipV="1">
            <a:off x="115" y="1333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37" name="Oval 13"/>
          <xdr:cNvSpPr>
            <a:spLocks noChangeArrowheads="1"/>
          </xdr:cNvSpPr>
        </xdr:nvSpPr>
        <xdr:spPr bwMode="auto">
          <a:xfrm>
            <a:off x="99" y="1300"/>
            <a:ext cx="32" cy="33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38" name="Line 14"/>
          <xdr:cNvSpPr>
            <a:spLocks noChangeShapeType="1"/>
          </xdr:cNvSpPr>
        </xdr:nvSpPr>
        <xdr:spPr bwMode="auto">
          <a:xfrm flipV="1">
            <a:off x="364" y="1233"/>
            <a:ext cx="12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39" name="Line 15"/>
          <xdr:cNvSpPr>
            <a:spLocks noChangeShapeType="1"/>
          </xdr:cNvSpPr>
        </xdr:nvSpPr>
        <xdr:spPr bwMode="auto">
          <a:xfrm>
            <a:off x="115" y="1236"/>
            <a:ext cx="3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490" y="1225"/>
            <a:ext cx="47" cy="2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Load</a:t>
            </a:r>
            <a:endParaRPr lang="ja-JP" altLang="en-US"/>
          </a:p>
        </xdr:txBody>
      </xdr:sp>
      <xdr:sp macro="" textlink="">
        <xdr:nvSpPr>
          <xdr:cNvPr id="1041" name="Line 17"/>
          <xdr:cNvSpPr>
            <a:spLocks noChangeShapeType="1"/>
          </xdr:cNvSpPr>
        </xdr:nvSpPr>
        <xdr:spPr bwMode="auto">
          <a:xfrm>
            <a:off x="115" y="1236"/>
            <a:ext cx="0" cy="6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42" name="Line 18"/>
          <xdr:cNvSpPr>
            <a:spLocks noChangeShapeType="1"/>
          </xdr:cNvSpPr>
        </xdr:nvSpPr>
        <xdr:spPr bwMode="auto">
          <a:xfrm>
            <a:off x="444" y="1236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43" name="Line 19"/>
          <xdr:cNvSpPr>
            <a:spLocks noChangeShapeType="1"/>
          </xdr:cNvSpPr>
        </xdr:nvSpPr>
        <xdr:spPr bwMode="auto">
          <a:xfrm>
            <a:off x="186" y="1236"/>
            <a:ext cx="1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44" name="Line 20"/>
          <xdr:cNvSpPr>
            <a:spLocks noChangeShapeType="1"/>
          </xdr:cNvSpPr>
        </xdr:nvSpPr>
        <xdr:spPr bwMode="auto">
          <a:xfrm>
            <a:off x="432" y="1313"/>
            <a:ext cx="26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45" name="Line 21"/>
          <xdr:cNvSpPr>
            <a:spLocks noChangeShapeType="1"/>
          </xdr:cNvSpPr>
        </xdr:nvSpPr>
        <xdr:spPr bwMode="auto">
          <a:xfrm>
            <a:off x="461" y="1318"/>
            <a:ext cx="39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46" name="Text Box 22"/>
          <xdr:cNvSpPr txBox="1">
            <a:spLocks noChangeArrowheads="1"/>
          </xdr:cNvSpPr>
        </xdr:nvSpPr>
        <xdr:spPr bwMode="auto">
          <a:xfrm>
            <a:off x="151" y="1225"/>
            <a:ext cx="34" cy="2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ＴＲ</a:t>
            </a:r>
            <a:endParaRPr lang="ja-JP" altLang="en-US"/>
          </a:p>
        </xdr:txBody>
      </xdr:sp>
      <xdr:sp macro="" textlink="">
        <xdr:nvSpPr>
          <xdr:cNvPr id="1047" name="Text Box 23"/>
          <xdr:cNvSpPr txBox="1">
            <a:spLocks noChangeArrowheads="1"/>
          </xdr:cNvSpPr>
        </xdr:nvSpPr>
        <xdr:spPr bwMode="auto">
          <a:xfrm>
            <a:off x="310" y="1225"/>
            <a:ext cx="53" cy="2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Cable</a:t>
            </a:r>
            <a:endParaRPr lang="ja-JP" altLang="en-US"/>
          </a:p>
        </xdr:txBody>
      </xdr:sp>
      <xdr:sp macro="" textlink="">
        <xdr:nvSpPr>
          <xdr:cNvPr id="1048" name="Line 24"/>
          <xdr:cNvSpPr>
            <a:spLocks noChangeShapeType="1"/>
          </xdr:cNvSpPr>
        </xdr:nvSpPr>
        <xdr:spPr bwMode="auto">
          <a:xfrm>
            <a:off x="744" y="1266"/>
            <a:ext cx="22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49" name="Line 25"/>
          <xdr:cNvSpPr>
            <a:spLocks noChangeShapeType="1"/>
          </xdr:cNvSpPr>
        </xdr:nvSpPr>
        <xdr:spPr bwMode="auto">
          <a:xfrm>
            <a:off x="215" y="1322"/>
            <a:ext cx="26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50" name="Line 26"/>
          <xdr:cNvSpPr>
            <a:spLocks noChangeShapeType="1"/>
          </xdr:cNvSpPr>
        </xdr:nvSpPr>
        <xdr:spPr bwMode="auto">
          <a:xfrm>
            <a:off x="215" y="1313"/>
            <a:ext cx="26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51" name="Line 27"/>
          <xdr:cNvSpPr>
            <a:spLocks noChangeShapeType="1"/>
          </xdr:cNvSpPr>
        </xdr:nvSpPr>
        <xdr:spPr bwMode="auto">
          <a:xfrm>
            <a:off x="171" y="1318"/>
            <a:ext cx="39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52" name="Line 28"/>
          <xdr:cNvSpPr>
            <a:spLocks noChangeShapeType="1"/>
          </xdr:cNvSpPr>
        </xdr:nvSpPr>
        <xdr:spPr bwMode="auto">
          <a:xfrm>
            <a:off x="228" y="1236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53" name="Line 29"/>
          <xdr:cNvSpPr>
            <a:spLocks noChangeShapeType="1"/>
          </xdr:cNvSpPr>
        </xdr:nvSpPr>
        <xdr:spPr bwMode="auto">
          <a:xfrm>
            <a:off x="95" y="1378"/>
            <a:ext cx="0" cy="4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54" name="Line 30"/>
          <xdr:cNvSpPr>
            <a:spLocks noChangeShapeType="1"/>
          </xdr:cNvSpPr>
        </xdr:nvSpPr>
        <xdr:spPr bwMode="auto">
          <a:xfrm>
            <a:off x="228" y="1323"/>
            <a:ext cx="0" cy="4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55" name="Line 31"/>
          <xdr:cNvSpPr>
            <a:spLocks noChangeShapeType="1"/>
          </xdr:cNvSpPr>
        </xdr:nvSpPr>
        <xdr:spPr bwMode="auto">
          <a:xfrm flipV="1">
            <a:off x="115" y="1367"/>
            <a:ext cx="46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56" name="Line 32"/>
          <xdr:cNvSpPr>
            <a:spLocks noChangeShapeType="1"/>
          </xdr:cNvSpPr>
        </xdr:nvSpPr>
        <xdr:spPr bwMode="auto">
          <a:xfrm>
            <a:off x="601" y="1380"/>
            <a:ext cx="0" cy="4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57" name="Line 33"/>
          <xdr:cNvSpPr>
            <a:spLocks noChangeShapeType="1"/>
          </xdr:cNvSpPr>
        </xdr:nvSpPr>
        <xdr:spPr bwMode="auto">
          <a:xfrm>
            <a:off x="96" y="1411"/>
            <a:ext cx="166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stealth" w="sm" len="sm"/>
            <a:tailEnd type="stealth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58" name="Line 34"/>
          <xdr:cNvSpPr>
            <a:spLocks noChangeShapeType="1"/>
          </xdr:cNvSpPr>
        </xdr:nvSpPr>
        <xdr:spPr bwMode="auto">
          <a:xfrm>
            <a:off x="263" y="1380"/>
            <a:ext cx="0" cy="4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59" name="Line 35"/>
          <xdr:cNvSpPr>
            <a:spLocks noChangeShapeType="1"/>
          </xdr:cNvSpPr>
        </xdr:nvSpPr>
        <xdr:spPr bwMode="auto">
          <a:xfrm>
            <a:off x="263" y="1411"/>
            <a:ext cx="149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stealth" w="sm" len="sm"/>
            <a:tailEnd type="stealth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60" name="Line 36"/>
          <xdr:cNvSpPr>
            <a:spLocks noChangeShapeType="1"/>
          </xdr:cNvSpPr>
        </xdr:nvSpPr>
        <xdr:spPr bwMode="auto">
          <a:xfrm>
            <a:off x="412" y="1380"/>
            <a:ext cx="0" cy="4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61" name="Text Box 37"/>
          <xdr:cNvSpPr txBox="1">
            <a:spLocks noChangeArrowheads="1"/>
          </xdr:cNvSpPr>
        </xdr:nvSpPr>
        <xdr:spPr bwMode="auto">
          <a:xfrm>
            <a:off x="438" y="1230"/>
            <a:ext cx="16" cy="14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00000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5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●</a:t>
            </a:r>
            <a:endParaRPr lang="ja-JP" altLang="en-US"/>
          </a:p>
        </xdr:txBody>
      </xdr:sp>
      <xdr:sp macro="" textlink="">
        <xdr:nvSpPr>
          <xdr:cNvPr id="1062" name="Text Box 38"/>
          <xdr:cNvSpPr txBox="1">
            <a:spLocks noChangeArrowheads="1"/>
          </xdr:cNvSpPr>
        </xdr:nvSpPr>
        <xdr:spPr bwMode="auto">
          <a:xfrm>
            <a:off x="222" y="1230"/>
            <a:ext cx="14" cy="13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00000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5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●</a:t>
            </a:r>
            <a:endParaRPr lang="ja-JP" altLang="en-US"/>
          </a:p>
        </xdr:txBody>
      </xdr:sp>
      <xdr:sp macro="" textlink="">
        <xdr:nvSpPr>
          <xdr:cNvPr id="1063" name="Line 39"/>
          <xdr:cNvSpPr>
            <a:spLocks noChangeShapeType="1"/>
          </xdr:cNvSpPr>
        </xdr:nvSpPr>
        <xdr:spPr bwMode="auto">
          <a:xfrm>
            <a:off x="537" y="1236"/>
            <a:ext cx="4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64" name="Line 40"/>
          <xdr:cNvSpPr>
            <a:spLocks noChangeShapeType="1"/>
          </xdr:cNvSpPr>
        </xdr:nvSpPr>
        <xdr:spPr bwMode="auto">
          <a:xfrm>
            <a:off x="744" y="1312"/>
            <a:ext cx="22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065" name="Freeform 41"/>
          <xdr:cNvSpPr>
            <a:spLocks/>
          </xdr:cNvSpPr>
        </xdr:nvSpPr>
        <xdr:spPr bwMode="auto">
          <a:xfrm>
            <a:off x="104" y="1310"/>
            <a:ext cx="23" cy="12"/>
          </a:xfrm>
          <a:custGeom>
            <a:avLst/>
            <a:gdLst>
              <a:gd name="T0" fmla="*/ 0 w 25"/>
              <a:gd name="T1" fmla="*/ 8 h 12"/>
              <a:gd name="T2" fmla="*/ 2 w 25"/>
              <a:gd name="T3" fmla="*/ 3 h 12"/>
              <a:gd name="T4" fmla="*/ 5 w 25"/>
              <a:gd name="T5" fmla="*/ 0 h 12"/>
              <a:gd name="T6" fmla="*/ 7 w 25"/>
              <a:gd name="T7" fmla="*/ 0 h 12"/>
              <a:gd name="T8" fmla="*/ 10 w 25"/>
              <a:gd name="T9" fmla="*/ 3 h 12"/>
              <a:gd name="T10" fmla="*/ 12 w 25"/>
              <a:gd name="T11" fmla="*/ 7 h 12"/>
              <a:gd name="T12" fmla="*/ 16 w 25"/>
              <a:gd name="T13" fmla="*/ 11 h 12"/>
              <a:gd name="T14" fmla="*/ 19 w 25"/>
              <a:gd name="T15" fmla="*/ 12 h 12"/>
              <a:gd name="T16" fmla="*/ 22 w 25"/>
              <a:gd name="T17" fmla="*/ 9 h 12"/>
              <a:gd name="T18" fmla="*/ 25 w 25"/>
              <a:gd name="T19" fmla="*/ 3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5" h="12">
                <a:moveTo>
                  <a:pt x="0" y="8"/>
                </a:moveTo>
                <a:cubicBezTo>
                  <a:pt x="0" y="6"/>
                  <a:pt x="1" y="4"/>
                  <a:pt x="2" y="3"/>
                </a:cubicBezTo>
                <a:cubicBezTo>
                  <a:pt x="3" y="2"/>
                  <a:pt x="4" y="0"/>
                  <a:pt x="5" y="0"/>
                </a:cubicBezTo>
                <a:cubicBezTo>
                  <a:pt x="6" y="0"/>
                  <a:pt x="6" y="0"/>
                  <a:pt x="7" y="0"/>
                </a:cubicBezTo>
                <a:cubicBezTo>
                  <a:pt x="8" y="0"/>
                  <a:pt x="9" y="2"/>
                  <a:pt x="10" y="3"/>
                </a:cubicBezTo>
                <a:cubicBezTo>
                  <a:pt x="11" y="4"/>
                  <a:pt x="11" y="6"/>
                  <a:pt x="12" y="7"/>
                </a:cubicBezTo>
                <a:cubicBezTo>
                  <a:pt x="13" y="8"/>
                  <a:pt x="15" y="10"/>
                  <a:pt x="16" y="11"/>
                </a:cubicBezTo>
                <a:cubicBezTo>
                  <a:pt x="17" y="12"/>
                  <a:pt x="18" y="12"/>
                  <a:pt x="19" y="12"/>
                </a:cubicBezTo>
                <a:cubicBezTo>
                  <a:pt x="20" y="12"/>
                  <a:pt x="21" y="10"/>
                  <a:pt x="22" y="9"/>
                </a:cubicBezTo>
                <a:cubicBezTo>
                  <a:pt x="23" y="8"/>
                  <a:pt x="24" y="4"/>
                  <a:pt x="25" y="3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066" name="Text Box 42"/>
          <xdr:cNvSpPr txBox="1">
            <a:spLocks noChangeArrowheads="1"/>
          </xdr:cNvSpPr>
        </xdr:nvSpPr>
        <xdr:spPr bwMode="auto">
          <a:xfrm>
            <a:off x="472" y="1298"/>
            <a:ext cx="26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ＪＳゴシック"/>
              </a:rPr>
              <a:t>1</a:t>
            </a:r>
            <a:endParaRPr lang="ja-JP" altLang="en-US"/>
          </a:p>
        </xdr:txBody>
      </xdr:sp>
      <xdr:sp macro="" textlink="" fLocksText="0">
        <xdr:nvSpPr>
          <xdr:cNvPr id="1067" name="Text Box 43"/>
          <xdr:cNvSpPr txBox="1">
            <a:spLocks noChangeArrowheads="1"/>
          </xdr:cNvSpPr>
        </xdr:nvSpPr>
        <xdr:spPr bwMode="auto">
          <a:xfrm>
            <a:off x="457" y="1316"/>
            <a:ext cx="58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jωC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endParaRPr lang="ja-JP" altLang="en-US"/>
          </a:p>
        </xdr:txBody>
      </xdr:sp>
      <xdr:sp macro="" textlink="" fLocksText="0">
        <xdr:nvSpPr>
          <xdr:cNvPr id="1068" name="Text Box 44"/>
          <xdr:cNvSpPr txBox="1">
            <a:spLocks noChangeArrowheads="1"/>
          </xdr:cNvSpPr>
        </xdr:nvSpPr>
        <xdr:spPr bwMode="auto">
          <a:xfrm>
            <a:off x="482" y="1202"/>
            <a:ext cx="89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jωＬ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endParaRPr lang="ja-JP" altLang="en-US"/>
          </a:p>
        </xdr:txBody>
      </xdr:sp>
      <xdr:sp macro="" textlink="" fLocksText="0">
        <xdr:nvSpPr>
          <xdr:cNvPr id="1069" name="Text Box 45"/>
          <xdr:cNvSpPr txBox="1">
            <a:spLocks noChangeArrowheads="1"/>
          </xdr:cNvSpPr>
        </xdr:nvSpPr>
        <xdr:spPr bwMode="auto">
          <a:xfrm>
            <a:off x="244" y="1233"/>
            <a:ext cx="30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339966"/>
                </a:solidFill>
                <a:latin typeface="ＪＳゴシック"/>
              </a:rPr>
              <a:t>→</a:t>
            </a:r>
            <a:endParaRPr lang="ja-JP" altLang="en-US"/>
          </a:p>
        </xdr:txBody>
      </xdr:sp>
      <xdr:sp macro="" textlink="" fLocksText="0">
        <xdr:nvSpPr>
          <xdr:cNvPr id="1070" name="Text Box 46"/>
          <xdr:cNvSpPr txBox="1">
            <a:spLocks noChangeArrowheads="1"/>
          </xdr:cNvSpPr>
        </xdr:nvSpPr>
        <xdr:spPr bwMode="auto">
          <a:xfrm>
            <a:off x="313" y="1393"/>
            <a:ext cx="69" cy="2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電線路</a:t>
            </a:r>
            <a:endParaRPr lang="ja-JP" altLang="en-US"/>
          </a:p>
        </xdr:txBody>
      </xdr:sp>
      <xdr:sp macro="" textlink="" fLocksText="0">
        <xdr:nvSpPr>
          <xdr:cNvPr id="1071" name="Text Box 47"/>
          <xdr:cNvSpPr txBox="1">
            <a:spLocks noChangeArrowheads="1"/>
          </xdr:cNvSpPr>
        </xdr:nvSpPr>
        <xdr:spPr bwMode="auto">
          <a:xfrm>
            <a:off x="182" y="1298"/>
            <a:ext cx="26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ＪＳゴシック"/>
              </a:rPr>
              <a:t>1</a:t>
            </a:r>
            <a:endParaRPr lang="ja-JP" altLang="en-US"/>
          </a:p>
        </xdr:txBody>
      </xdr:sp>
      <xdr:sp macro="" textlink="" fLocksText="0">
        <xdr:nvSpPr>
          <xdr:cNvPr id="1072" name="Text Box 48"/>
          <xdr:cNvSpPr txBox="1">
            <a:spLocks noChangeArrowheads="1"/>
          </xdr:cNvSpPr>
        </xdr:nvSpPr>
        <xdr:spPr bwMode="auto">
          <a:xfrm>
            <a:off x="167" y="1316"/>
            <a:ext cx="61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jωC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endParaRPr lang="ja-JP" altLang="en-US"/>
          </a:p>
        </xdr:txBody>
      </xdr:sp>
      <xdr:sp macro="" textlink="" fLocksText="0">
        <xdr:nvSpPr>
          <xdr:cNvPr id="1073" name="Text Box 49"/>
          <xdr:cNvSpPr txBox="1">
            <a:spLocks noChangeArrowheads="1"/>
          </xdr:cNvSpPr>
        </xdr:nvSpPr>
        <xdr:spPr bwMode="auto">
          <a:xfrm>
            <a:off x="133" y="1203"/>
            <a:ext cx="89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Ｔ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 jωＬ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Ｔ</a:t>
            </a:r>
            <a:endParaRPr lang="ja-JP" altLang="en-US"/>
          </a:p>
        </xdr:txBody>
      </xdr:sp>
      <xdr:sp macro="" textlink="" fLocksText="0">
        <xdr:nvSpPr>
          <xdr:cNvPr id="1074" name="Text Box 50"/>
          <xdr:cNvSpPr txBox="1">
            <a:spLocks noChangeArrowheads="1"/>
          </xdr:cNvSpPr>
        </xdr:nvSpPr>
        <xdr:spPr bwMode="auto">
          <a:xfrm>
            <a:off x="32" y="1146"/>
            <a:ext cx="81" cy="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回路図</a:t>
            </a:r>
            <a:endParaRPr lang="ja-JP" altLang="en-US"/>
          </a:p>
        </xdr:txBody>
      </xdr:sp>
      <xdr:sp macro="" textlink="" fLocksText="0">
        <xdr:nvSpPr>
          <xdr:cNvPr id="1075" name="Text Box 51"/>
          <xdr:cNvSpPr txBox="1">
            <a:spLocks noChangeArrowheads="1"/>
          </xdr:cNvSpPr>
        </xdr:nvSpPr>
        <xdr:spPr bwMode="auto">
          <a:xfrm>
            <a:off x="466" y="1393"/>
            <a:ext cx="91" cy="2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受電側機器</a:t>
            </a:r>
            <a:endParaRPr lang="ja-JP" altLang="en-US"/>
          </a:p>
        </xdr:txBody>
      </xdr:sp>
      <xdr:sp macro="" textlink="" fLocksText="0">
        <xdr:nvSpPr>
          <xdr:cNvPr id="1076" name="Text Box 52"/>
          <xdr:cNvSpPr txBox="1">
            <a:spLocks noChangeArrowheads="1"/>
          </xdr:cNvSpPr>
        </xdr:nvSpPr>
        <xdr:spPr bwMode="auto">
          <a:xfrm>
            <a:off x="137" y="1393"/>
            <a:ext cx="91" cy="2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送電側機器</a:t>
            </a:r>
            <a:endParaRPr lang="ja-JP" altLang="en-US"/>
          </a:p>
        </xdr:txBody>
      </xdr:sp>
      <xdr:sp macro="" textlink="" fLocksText="0">
        <xdr:nvSpPr>
          <xdr:cNvPr id="1077" name="Text Box 53"/>
          <xdr:cNvSpPr txBox="1">
            <a:spLocks noChangeArrowheads="1"/>
          </xdr:cNvSpPr>
        </xdr:nvSpPr>
        <xdr:spPr bwMode="auto">
          <a:xfrm>
            <a:off x="296" y="1202"/>
            <a:ext cx="9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 jωＬ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endParaRPr lang="ja-JP" altLang="en-US"/>
          </a:p>
        </xdr:txBody>
      </xdr:sp>
      <xdr:sp macro="" textlink="" fLocksText="0">
        <xdr:nvSpPr>
          <xdr:cNvPr id="1078" name="Text Box 54"/>
          <xdr:cNvSpPr txBox="1">
            <a:spLocks noChangeArrowheads="1"/>
          </xdr:cNvSpPr>
        </xdr:nvSpPr>
        <xdr:spPr bwMode="auto">
          <a:xfrm>
            <a:off x="322" y="1247"/>
            <a:ext cx="36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Ｃ</a:t>
            </a:r>
            <a:endParaRPr lang="ja-JP" altLang="en-US"/>
          </a:p>
        </xdr:txBody>
      </xdr:sp>
      <xdr:sp macro="" textlink="" fLocksText="0">
        <xdr:nvSpPr>
          <xdr:cNvPr id="1079" name="Text Box 55"/>
          <xdr:cNvSpPr txBox="1">
            <a:spLocks noChangeArrowheads="1"/>
          </xdr:cNvSpPr>
        </xdr:nvSpPr>
        <xdr:spPr bwMode="auto">
          <a:xfrm>
            <a:off x="265" y="1235"/>
            <a:ext cx="3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I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Ｌ</a:t>
            </a:r>
            <a:endParaRPr lang="ja-JP" altLang="en-US"/>
          </a:p>
        </xdr:txBody>
      </xdr:sp>
      <xdr:sp macro="" textlink="" fLocksText="0">
        <xdr:nvSpPr>
          <xdr:cNvPr id="1080" name="Text Box 56"/>
          <xdr:cNvSpPr txBox="1">
            <a:spLocks noChangeArrowheads="1"/>
          </xdr:cNvSpPr>
        </xdr:nvSpPr>
        <xdr:spPr bwMode="auto">
          <a:xfrm>
            <a:off x="844" y="1244"/>
            <a:ext cx="47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endParaRPr lang="ja-JP" altLang="en-US"/>
          </a:p>
        </xdr:txBody>
      </xdr:sp>
      <xdr:sp macro="" textlink="" fLocksText="0">
        <xdr:nvSpPr>
          <xdr:cNvPr id="1081" name="Text Box 57"/>
          <xdr:cNvSpPr txBox="1">
            <a:spLocks noChangeArrowheads="1"/>
          </xdr:cNvSpPr>
        </xdr:nvSpPr>
        <xdr:spPr bwMode="auto">
          <a:xfrm>
            <a:off x="726" y="1261"/>
            <a:ext cx="254" cy="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ωＣ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</a:t>
            </a:r>
            <a:r>
              <a:rPr lang="ja-JP" altLang="en-US" sz="10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＋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ωＣ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－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</a:t>
            </a:r>
            <a:r>
              <a:rPr lang="ja-JP" altLang="en-US" sz="10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  <a:endParaRPr lang="ja-JP" altLang="en-US"/>
          </a:p>
        </xdr:txBody>
      </xdr:sp>
      <xdr:sp macro="" textlink="" fLocksText="0">
        <xdr:nvSpPr>
          <xdr:cNvPr id="1082" name="Text Box 58"/>
          <xdr:cNvSpPr txBox="1">
            <a:spLocks noChangeArrowheads="1"/>
          </xdr:cNvSpPr>
        </xdr:nvSpPr>
        <xdr:spPr bwMode="auto">
          <a:xfrm>
            <a:off x="692" y="1253"/>
            <a:ext cx="60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＝</a:t>
            </a:r>
            <a:endParaRPr lang="ja-JP" altLang="en-US"/>
          </a:p>
        </xdr:txBody>
      </xdr:sp>
      <xdr:sp macro="" textlink="" fLocksText="0">
        <xdr:nvSpPr>
          <xdr:cNvPr id="1083" name="Text Box 59"/>
          <xdr:cNvSpPr txBox="1">
            <a:spLocks noChangeArrowheads="1"/>
          </xdr:cNvSpPr>
        </xdr:nvSpPr>
        <xdr:spPr bwMode="auto">
          <a:xfrm>
            <a:off x="969" y="1299"/>
            <a:ext cx="43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[Ω]</a:t>
            </a:r>
            <a:endParaRPr lang="ja-JP" altLang="en-US"/>
          </a:p>
        </xdr:txBody>
      </xdr:sp>
      <xdr:sp macro="" textlink="" fLocksText="0">
        <xdr:nvSpPr>
          <xdr:cNvPr id="1084" name="Text Box 60"/>
          <xdr:cNvSpPr txBox="1">
            <a:spLocks noChangeArrowheads="1"/>
          </xdr:cNvSpPr>
        </xdr:nvSpPr>
        <xdr:spPr bwMode="auto">
          <a:xfrm>
            <a:off x="747" y="1290"/>
            <a:ext cx="256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－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ωＣ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｛（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</a:t>
            </a:r>
            <a:r>
              <a:rPr lang="ja-JP" altLang="en-US" sz="10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＋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  <a:r>
              <a:rPr lang="ja-JP" altLang="en-US" sz="10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｝</a:t>
            </a:r>
            <a:endParaRPr lang="ja-JP" altLang="en-US"/>
          </a:p>
        </xdr:txBody>
      </xdr:sp>
      <xdr:sp macro="" textlink="" fLocksText="0">
        <xdr:nvSpPr>
          <xdr:cNvPr id="1085" name="Text Box 61"/>
          <xdr:cNvSpPr txBox="1">
            <a:spLocks noChangeArrowheads="1"/>
          </xdr:cNvSpPr>
        </xdr:nvSpPr>
        <xdr:spPr bwMode="auto">
          <a:xfrm>
            <a:off x="726" y="1310"/>
            <a:ext cx="254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ωＣ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</a:t>
            </a:r>
            <a:r>
              <a:rPr lang="ja-JP" altLang="en-US" sz="10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＋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ωＣ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－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</a:t>
            </a:r>
            <a:r>
              <a:rPr lang="ja-JP" altLang="en-US" sz="10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  <a:endParaRPr lang="ja-JP" altLang="en-US"/>
          </a:p>
        </xdr:txBody>
      </xdr:sp>
      <xdr:sp macro="" textlink="" fLocksText="0">
        <xdr:nvSpPr>
          <xdr:cNvPr id="1086" name="Text Box 62"/>
          <xdr:cNvSpPr txBox="1">
            <a:spLocks noChangeArrowheads="1"/>
          </xdr:cNvSpPr>
        </xdr:nvSpPr>
        <xdr:spPr bwMode="auto">
          <a:xfrm>
            <a:off x="692" y="1392"/>
            <a:ext cx="406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ＣＯＳφ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＝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ＣＯＳ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｛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ＡＴＡＮ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）｝</a:t>
            </a: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 </a:t>
            </a: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：電路の力率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endParaRPr lang="ja-JP" altLang="en-US"/>
          </a:p>
        </xdr:txBody>
      </xdr:sp>
      <xdr:sp macro="" textlink="" fLocksText="0">
        <xdr:nvSpPr>
          <xdr:cNvPr id="1087" name="Text Box 63"/>
          <xdr:cNvSpPr txBox="1">
            <a:spLocks noChangeArrowheads="1"/>
          </xdr:cNvSpPr>
        </xdr:nvSpPr>
        <xdr:spPr bwMode="auto">
          <a:xfrm>
            <a:off x="659" y="1224"/>
            <a:ext cx="280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明朝"/>
                <a:ea typeface="ＭＳ 明朝"/>
              </a:rPr>
              <a:t>受電端電圧 </a:t>
            </a: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＝√３ </a:t>
            </a: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＋ 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ｊ</a:t>
            </a:r>
            <a:r>
              <a:rPr lang="ja-JP" altLang="en-US"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Ｘ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</a:t>
            </a:r>
            <a:endParaRPr lang="ja-JP" altLang="en-US"/>
          </a:p>
        </xdr:txBody>
      </xdr:sp>
      <xdr:sp macro="" textlink="" fLocksText="0">
        <xdr:nvSpPr>
          <xdr:cNvPr id="1088" name="Text Box 64"/>
          <xdr:cNvSpPr txBox="1">
            <a:spLocks noChangeArrowheads="1"/>
          </xdr:cNvSpPr>
        </xdr:nvSpPr>
        <xdr:spPr bwMode="auto">
          <a:xfrm>
            <a:off x="692" y="1299"/>
            <a:ext cx="60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Ｘ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＝</a:t>
            </a:r>
            <a:endParaRPr lang="ja-JP" altLang="en-US"/>
          </a:p>
        </xdr:txBody>
      </xdr:sp>
      <xdr:sp macro="" textlink="" fLocksText="0">
        <xdr:nvSpPr>
          <xdr:cNvPr id="1089" name="Text Box 65"/>
          <xdr:cNvSpPr txBox="1">
            <a:spLocks noChangeArrowheads="1"/>
          </xdr:cNvSpPr>
        </xdr:nvSpPr>
        <xdr:spPr bwMode="auto">
          <a:xfrm>
            <a:off x="692" y="1373"/>
            <a:ext cx="381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ＣＯＳφ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＝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ＣＯＳ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｛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ＡＴＡＮ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Ｘ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）｝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  ：負荷の力率</a:t>
            </a:r>
            <a:endParaRPr lang="ja-JP" altLang="en-US"/>
          </a:p>
        </xdr:txBody>
      </xdr:sp>
      <xdr:sp macro="" textlink="" fLocksText="0">
        <xdr:nvSpPr>
          <xdr:cNvPr id="1090" name="Text Box 66"/>
          <xdr:cNvSpPr txBox="1">
            <a:spLocks noChangeArrowheads="1"/>
          </xdr:cNvSpPr>
        </xdr:nvSpPr>
        <xdr:spPr bwMode="auto">
          <a:xfrm>
            <a:off x="431" y="1214"/>
            <a:ext cx="36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Ｌ</a:t>
            </a:r>
            <a:endParaRPr lang="ja-JP" altLang="en-US"/>
          </a:p>
        </xdr:txBody>
      </xdr:sp>
      <xdr:sp macro="" textlink="" fLocksText="0">
        <xdr:nvSpPr>
          <xdr:cNvPr id="1091" name="Text Box 67"/>
          <xdr:cNvSpPr txBox="1">
            <a:spLocks noChangeArrowheads="1"/>
          </xdr:cNvSpPr>
        </xdr:nvSpPr>
        <xdr:spPr bwMode="auto">
          <a:xfrm>
            <a:off x="96" y="1260"/>
            <a:ext cx="30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339966"/>
                </a:solidFill>
                <a:latin typeface="ＪＳゴシック"/>
              </a:rPr>
              <a:t>↑</a:t>
            </a:r>
            <a:endParaRPr lang="ja-JP" altLang="en-US"/>
          </a:p>
        </xdr:txBody>
      </xdr:sp>
      <xdr:sp macro="" textlink="" fLocksText="0">
        <xdr:nvSpPr>
          <xdr:cNvPr id="1092" name="Text Box 68"/>
          <xdr:cNvSpPr txBox="1">
            <a:spLocks noChangeArrowheads="1"/>
          </xdr:cNvSpPr>
        </xdr:nvSpPr>
        <xdr:spPr bwMode="auto">
          <a:xfrm>
            <a:off x="226" y="1260"/>
            <a:ext cx="30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339966"/>
                </a:solidFill>
                <a:latin typeface="ＪＳゴシック"/>
              </a:rPr>
              <a:t>↓</a:t>
            </a:r>
            <a:endParaRPr lang="ja-JP" altLang="en-US"/>
          </a:p>
        </xdr:txBody>
      </xdr:sp>
      <xdr:sp macro="" textlink="" fLocksText="0">
        <xdr:nvSpPr>
          <xdr:cNvPr id="1093" name="Text Box 69"/>
          <xdr:cNvSpPr txBox="1">
            <a:spLocks noChangeArrowheads="1"/>
          </xdr:cNvSpPr>
        </xdr:nvSpPr>
        <xdr:spPr bwMode="auto">
          <a:xfrm>
            <a:off x="117" y="1262"/>
            <a:ext cx="76" cy="3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I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9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＋</a:t>
            </a: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ＣＲ</a:t>
            </a:r>
          </a:p>
          <a:p>
            <a:pPr algn="l" rtl="0">
              <a:defRPr sz="1000"/>
            </a:pPr>
            <a:endParaRPr lang="ja-JP" altLang="en-US"/>
          </a:p>
        </xdr:txBody>
      </xdr:sp>
      <xdr:sp macro="" textlink="" fLocksText="0">
        <xdr:nvSpPr>
          <xdr:cNvPr id="1094" name="Text Box 70"/>
          <xdr:cNvSpPr txBox="1">
            <a:spLocks noChangeArrowheads="1"/>
          </xdr:cNvSpPr>
        </xdr:nvSpPr>
        <xdr:spPr bwMode="auto">
          <a:xfrm>
            <a:off x="241" y="1262"/>
            <a:ext cx="3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I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ＣＲ</a:t>
            </a:r>
            <a:endParaRPr lang="ja-JP" altLang="en-US"/>
          </a:p>
        </xdr:txBody>
      </xdr:sp>
      <xdr:sp macro="" textlink="" fLocksText="0">
        <xdr:nvSpPr>
          <xdr:cNvPr id="1095" name="Text Box 71"/>
          <xdr:cNvSpPr txBox="1">
            <a:spLocks noChangeArrowheads="1"/>
          </xdr:cNvSpPr>
        </xdr:nvSpPr>
        <xdr:spPr bwMode="auto">
          <a:xfrm>
            <a:off x="657" y="1185"/>
            <a:ext cx="438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（ただし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、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ＣＯＳφ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：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Load，C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Ｌ，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Cable，C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合成インピ－ダンスの力率）</a:t>
            </a:r>
            <a:endParaRPr lang="ja-JP" altLang="en-US"/>
          </a:p>
        </xdr:txBody>
      </xdr:sp>
      <xdr:sp macro="" textlink="" fLocksText="0">
        <xdr:nvSpPr>
          <xdr:cNvPr id="1096" name="Text Box 72"/>
          <xdr:cNvSpPr txBox="1">
            <a:spLocks noChangeArrowheads="1"/>
          </xdr:cNvSpPr>
        </xdr:nvSpPr>
        <xdr:spPr bwMode="auto">
          <a:xfrm>
            <a:off x="969" y="1254"/>
            <a:ext cx="43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[Ω]</a:t>
            </a:r>
            <a:endParaRPr lang="ja-JP" altLang="en-US"/>
          </a:p>
        </xdr:txBody>
      </xdr:sp>
      <xdr:sp macro="" textlink="" fLocksText="0">
        <xdr:nvSpPr>
          <xdr:cNvPr id="1097" name="Text Box 73"/>
          <xdr:cNvSpPr txBox="1">
            <a:spLocks noChangeArrowheads="1"/>
          </xdr:cNvSpPr>
        </xdr:nvSpPr>
        <xdr:spPr bwMode="auto">
          <a:xfrm>
            <a:off x="902" y="1223"/>
            <a:ext cx="43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[Ｖ]</a:t>
            </a:r>
            <a:endParaRPr lang="ja-JP" altLang="en-US"/>
          </a:p>
        </xdr:txBody>
      </xdr:sp>
      <xdr:sp macro="" textlink="" fLocksText="0">
        <xdr:nvSpPr>
          <xdr:cNvPr id="1098" name="Text Box 74"/>
          <xdr:cNvSpPr txBox="1">
            <a:spLocks noChangeArrowheads="1"/>
          </xdr:cNvSpPr>
        </xdr:nvSpPr>
        <xdr:spPr bwMode="auto">
          <a:xfrm>
            <a:off x="660" y="1166"/>
            <a:ext cx="457" cy="2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明朝"/>
                <a:ea typeface="ＭＳ 明朝"/>
              </a:rPr>
              <a:t>送電端電圧 </a:t>
            </a: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≒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Ｓ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－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｛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√３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＋</a:t>
            </a: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ＣＲ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Ｔ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COS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φ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＋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ｊω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･SＩＮφ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）｝</a:t>
            </a:r>
            <a:endParaRPr lang="ja-JP" altLang="en-US"/>
          </a:p>
        </xdr:txBody>
      </xdr:sp>
      <xdr:sp macro="" textlink="" fLocksText="0">
        <xdr:nvSpPr>
          <xdr:cNvPr id="1099" name="Text Box 75"/>
          <xdr:cNvSpPr txBox="1">
            <a:spLocks noChangeArrowheads="1"/>
          </xdr:cNvSpPr>
        </xdr:nvSpPr>
        <xdr:spPr bwMode="auto">
          <a:xfrm>
            <a:off x="662" y="1340"/>
            <a:ext cx="415" cy="3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明朝"/>
                <a:ea typeface="ＭＳ 明朝"/>
              </a:rPr>
              <a:t>電線路電圧降下 </a:t>
            </a: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Ｃ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＝√３</a:t>
            </a:r>
            <a:r>
              <a:rPr lang="ja-JP" altLang="en-US" sz="1100" b="0" i="0" u="none" strike="noStrike" baseline="0">
                <a:solidFill>
                  <a:srgbClr val="339966"/>
                </a:solidFill>
                <a:latin typeface="ＭＳ 明朝"/>
                <a:ea typeface="ＭＳ 明朝"/>
              </a:rPr>
              <a:t> </a:t>
            </a: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・ＣＯＳφ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＋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ｊ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Ｃ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・ＳＩＮφ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  <a:endParaRPr lang="ja-JP" altLang="en-US"/>
          </a:p>
        </xdr:txBody>
      </xdr:sp>
      <xdr:sp macro="" textlink="">
        <xdr:nvSpPr>
          <xdr:cNvPr id="1100" name="Line 76"/>
          <xdr:cNvSpPr>
            <a:spLocks noChangeShapeType="1"/>
          </xdr:cNvSpPr>
        </xdr:nvSpPr>
        <xdr:spPr bwMode="auto">
          <a:xfrm>
            <a:off x="213" y="1186"/>
            <a:ext cx="0" cy="6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101" name="Text Box 77"/>
          <xdr:cNvSpPr txBox="1">
            <a:spLocks noChangeArrowheads="1"/>
          </xdr:cNvSpPr>
        </xdr:nvSpPr>
        <xdr:spPr bwMode="auto">
          <a:xfrm>
            <a:off x="227" y="1173"/>
            <a:ext cx="3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３</a:t>
            </a:r>
            <a:endParaRPr lang="ja-JP" altLang="en-US"/>
          </a:p>
        </xdr:txBody>
      </xdr:sp>
      <xdr:sp macro="" textlink="">
        <xdr:nvSpPr>
          <xdr:cNvPr id="1102" name="Line 78"/>
          <xdr:cNvSpPr>
            <a:spLocks noChangeShapeType="1"/>
          </xdr:cNvSpPr>
        </xdr:nvSpPr>
        <xdr:spPr bwMode="auto">
          <a:xfrm>
            <a:off x="213" y="1185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103" name="Line 79"/>
          <xdr:cNvSpPr>
            <a:spLocks noChangeShapeType="1"/>
          </xdr:cNvSpPr>
        </xdr:nvSpPr>
        <xdr:spPr bwMode="auto">
          <a:xfrm>
            <a:off x="411" y="1186"/>
            <a:ext cx="0" cy="6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104" name="Text Box 80"/>
          <xdr:cNvSpPr txBox="1">
            <a:spLocks noChangeArrowheads="1"/>
          </xdr:cNvSpPr>
        </xdr:nvSpPr>
        <xdr:spPr bwMode="auto">
          <a:xfrm>
            <a:off x="425" y="1173"/>
            <a:ext cx="3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１</a:t>
            </a:r>
            <a:endParaRPr lang="ja-JP" altLang="en-US"/>
          </a:p>
        </xdr:txBody>
      </xdr:sp>
      <xdr:sp macro="" textlink="">
        <xdr:nvSpPr>
          <xdr:cNvPr id="1105" name="Line 81"/>
          <xdr:cNvSpPr>
            <a:spLocks noChangeShapeType="1"/>
          </xdr:cNvSpPr>
        </xdr:nvSpPr>
        <xdr:spPr bwMode="auto">
          <a:xfrm>
            <a:off x="411" y="1185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106" name="Line 82"/>
          <xdr:cNvSpPr>
            <a:spLocks noChangeShapeType="1"/>
          </xdr:cNvSpPr>
        </xdr:nvSpPr>
        <xdr:spPr bwMode="auto">
          <a:xfrm>
            <a:off x="126" y="1186"/>
            <a:ext cx="0" cy="6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107" name="Text Box 83"/>
          <xdr:cNvSpPr txBox="1">
            <a:spLocks noChangeArrowheads="1"/>
          </xdr:cNvSpPr>
        </xdr:nvSpPr>
        <xdr:spPr bwMode="auto">
          <a:xfrm>
            <a:off x="140" y="1173"/>
            <a:ext cx="35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４</a:t>
            </a:r>
            <a:endParaRPr lang="ja-JP" altLang="en-US"/>
          </a:p>
        </xdr:txBody>
      </xdr:sp>
      <xdr:sp macro="" textlink="">
        <xdr:nvSpPr>
          <xdr:cNvPr id="1108" name="Line 84"/>
          <xdr:cNvSpPr>
            <a:spLocks noChangeShapeType="1"/>
          </xdr:cNvSpPr>
        </xdr:nvSpPr>
        <xdr:spPr bwMode="auto">
          <a:xfrm>
            <a:off x="126" y="1185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109" name="Line 85"/>
          <xdr:cNvSpPr>
            <a:spLocks noChangeShapeType="1"/>
          </xdr:cNvSpPr>
        </xdr:nvSpPr>
        <xdr:spPr bwMode="auto">
          <a:xfrm>
            <a:off x="287" y="1186"/>
            <a:ext cx="0" cy="6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110" name="Text Box 86"/>
          <xdr:cNvSpPr txBox="1">
            <a:spLocks noChangeArrowheads="1"/>
          </xdr:cNvSpPr>
        </xdr:nvSpPr>
        <xdr:spPr bwMode="auto">
          <a:xfrm>
            <a:off x="301" y="1173"/>
            <a:ext cx="3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２</a:t>
            </a:r>
            <a:endParaRPr lang="ja-JP" altLang="en-US"/>
          </a:p>
        </xdr:txBody>
      </xdr:sp>
      <xdr:sp macro="" textlink="">
        <xdr:nvSpPr>
          <xdr:cNvPr id="1111" name="Line 87"/>
          <xdr:cNvSpPr>
            <a:spLocks noChangeShapeType="1"/>
          </xdr:cNvSpPr>
        </xdr:nvSpPr>
        <xdr:spPr bwMode="auto">
          <a:xfrm>
            <a:off x="287" y="1185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112" name="Text Box 88"/>
          <xdr:cNvSpPr txBox="1">
            <a:spLocks noChangeArrowheads="1"/>
          </xdr:cNvSpPr>
        </xdr:nvSpPr>
        <xdr:spPr bwMode="auto">
          <a:xfrm>
            <a:off x="71" y="1305"/>
            <a:ext cx="3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Ｓ</a:t>
            </a:r>
            <a:endParaRPr lang="ja-JP" altLang="en-US"/>
          </a:p>
        </xdr:txBody>
      </xdr:sp>
      <xdr:sp macro="" textlink="" fLocksText="0">
        <xdr:nvSpPr>
          <xdr:cNvPr id="1113" name="Text Box 89"/>
          <xdr:cNvSpPr txBox="1">
            <a:spLocks noChangeArrowheads="1"/>
          </xdr:cNvSpPr>
        </xdr:nvSpPr>
        <xdr:spPr bwMode="auto">
          <a:xfrm>
            <a:off x="217" y="1213"/>
            <a:ext cx="3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Ｒ</a:t>
            </a:r>
            <a:endParaRPr lang="ja-JP" altLang="en-US"/>
          </a:p>
        </xdr:txBody>
      </xdr:sp>
    </xdr:grpSp>
    <xdr:clientData/>
  </xdr:twoCellAnchor>
  <xdr:twoCellAnchor>
    <xdr:from>
      <xdr:col>33</xdr:col>
      <xdr:colOff>38100</xdr:colOff>
      <xdr:row>56</xdr:row>
      <xdr:rowOff>0</xdr:rowOff>
    </xdr:from>
    <xdr:to>
      <xdr:col>40</xdr:col>
      <xdr:colOff>333375</xdr:colOff>
      <xdr:row>56</xdr:row>
      <xdr:rowOff>228600</xdr:rowOff>
    </xdr:to>
    <xdr:grpSp>
      <xdr:nvGrpSpPr>
        <xdr:cNvPr id="1150" name="Group 126"/>
        <xdr:cNvGrpSpPr>
          <a:grpSpLocks/>
        </xdr:cNvGrpSpPr>
      </xdr:nvGrpSpPr>
      <xdr:grpSpPr bwMode="auto">
        <a:xfrm>
          <a:off x="16499541" y="14209059"/>
          <a:ext cx="3376893" cy="228600"/>
          <a:chOff x="1546" y="1363"/>
          <a:chExt cx="357" cy="24"/>
        </a:xfrm>
      </xdr:grpSpPr>
      <xdr:sp macro="" textlink="">
        <xdr:nvSpPr>
          <xdr:cNvPr id="1151" name="Text Box 127"/>
          <xdr:cNvSpPr txBox="1">
            <a:spLocks noChangeArrowheads="1"/>
          </xdr:cNvSpPr>
        </xdr:nvSpPr>
        <xdr:spPr bwMode="auto">
          <a:xfrm>
            <a:off x="1872" y="1363"/>
            <a:ext cx="3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No.</a:t>
            </a:r>
            <a:endParaRPr lang="ja-JP" altLang="en-US"/>
          </a:p>
        </xdr:txBody>
      </xdr:sp>
      <xdr:sp macro="" textlink="">
        <xdr:nvSpPr>
          <xdr:cNvPr id="1152" name="Text Box 128"/>
          <xdr:cNvSpPr txBox="1">
            <a:spLocks noChangeArrowheads="1"/>
          </xdr:cNvSpPr>
        </xdr:nvSpPr>
        <xdr:spPr bwMode="auto">
          <a:xfrm>
            <a:off x="1546" y="1367"/>
            <a:ext cx="37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検印</a:t>
            </a:r>
            <a:endParaRPr lang="ja-JP" altLang="en-US"/>
          </a:p>
        </xdr:txBody>
      </xdr:sp>
      <xdr:sp macro="" textlink="">
        <xdr:nvSpPr>
          <xdr:cNvPr id="1153" name="Text Box 129"/>
          <xdr:cNvSpPr txBox="1">
            <a:spLocks noChangeArrowheads="1"/>
          </xdr:cNvSpPr>
        </xdr:nvSpPr>
        <xdr:spPr bwMode="auto">
          <a:xfrm>
            <a:off x="1716" y="1367"/>
            <a:ext cx="37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担当</a:t>
            </a:r>
            <a:endParaRPr lang="ja-JP" altLang="en-US"/>
          </a:p>
        </xdr:txBody>
      </xdr:sp>
    </xdr:grpSp>
    <xdr:clientData/>
  </xdr:twoCellAnchor>
  <xdr:twoCellAnchor>
    <xdr:from>
      <xdr:col>4</xdr:col>
      <xdr:colOff>19050</xdr:colOff>
      <xdr:row>0</xdr:row>
      <xdr:rowOff>142875</xdr:rowOff>
    </xdr:from>
    <xdr:to>
      <xdr:col>10</xdr:col>
      <xdr:colOff>257175</xdr:colOff>
      <xdr:row>3</xdr:row>
      <xdr:rowOff>85725</xdr:rowOff>
    </xdr:to>
    <xdr:grpSp>
      <xdr:nvGrpSpPr>
        <xdr:cNvPr id="1174" name="Group 150"/>
        <xdr:cNvGrpSpPr>
          <a:grpSpLocks/>
        </xdr:cNvGrpSpPr>
      </xdr:nvGrpSpPr>
      <xdr:grpSpPr bwMode="auto">
        <a:xfrm>
          <a:off x="1968874" y="142875"/>
          <a:ext cx="3364566" cy="447115"/>
          <a:chOff x="206" y="13"/>
          <a:chExt cx="351" cy="48"/>
        </a:xfrm>
      </xdr:grpSpPr>
      <xdr:sp macro="" textlink="">
        <xdr:nvSpPr>
          <xdr:cNvPr id="1175" name="AutoShape 151"/>
          <xdr:cNvSpPr>
            <a:spLocks noChangeArrowheads="1"/>
          </xdr:cNvSpPr>
        </xdr:nvSpPr>
        <xdr:spPr bwMode="auto">
          <a:xfrm>
            <a:off x="206" y="16"/>
            <a:ext cx="351" cy="42"/>
          </a:xfrm>
          <a:prstGeom prst="parallelogram">
            <a:avLst>
              <a:gd name="adj" fmla="val 16482"/>
            </a:avLst>
          </a:prstGeom>
          <a:solidFill>
            <a:srgbClr xmlns:mc="http://schemas.openxmlformats.org/markup-compatibility/2006" xmlns:a14="http://schemas.microsoft.com/office/drawing/2010/main" val="00FFFF" mc:Ignorable="a14" a14:legacySpreadsheetColorIndex="1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76" name="Text Box 152"/>
          <xdr:cNvSpPr txBox="1">
            <a:spLocks noChangeArrowheads="1"/>
          </xdr:cNvSpPr>
        </xdr:nvSpPr>
        <xdr:spPr bwMode="auto">
          <a:xfrm>
            <a:off x="381" y="19"/>
            <a:ext cx="171" cy="4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>
                    <a:alpha val="50000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CCCCFF"/>
                </a:solidFill>
                <a:latin typeface="ＭＳ Ｐゴシック"/>
                <a:ea typeface="ＭＳ Ｐゴシック"/>
              </a:rPr>
              <a:t> by        SERVICE</a:t>
            </a:r>
            <a:endParaRPr lang="ja-JP" altLang="en-US" sz="900" b="1" i="0" u="none" strike="noStrike" baseline="0">
              <a:solidFill>
                <a:srgbClr val="CC99FF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900"/>
              </a:lnSpc>
              <a:defRPr sz="1000"/>
            </a:pPr>
            <a:r>
              <a:rPr lang="ja-JP" altLang="en-US" sz="800" b="1" i="0" u="none" strike="noStrike" baseline="0">
                <a:solidFill>
                  <a:srgbClr val="CC99FF"/>
                </a:solidFill>
                <a:latin typeface="ＭＳ Ｐゴシック"/>
                <a:ea typeface="ＭＳ Ｐゴシック"/>
              </a:rPr>
              <a:t>１９９９　Ａug．Ｖｅｒ　１．0</a:t>
            </a:r>
            <a:r>
              <a:rPr lang="ja-JP" altLang="en-US" sz="900" b="1" i="0" u="none" strike="noStrike" baseline="0">
                <a:solidFill>
                  <a:srgbClr val="CC99FF"/>
                </a:solidFill>
                <a:latin typeface="ＭＳ Ｐゴシック"/>
                <a:ea typeface="ＭＳ Ｐゴシック"/>
              </a:rPr>
              <a:t>　</a:t>
            </a:r>
            <a:endParaRPr lang="ja-JP" altLang="en-US"/>
          </a:p>
        </xdr:txBody>
      </xdr:sp>
      <xdr:sp macro="" textlink="">
        <xdr:nvSpPr>
          <xdr:cNvPr id="1177" name="Text Box 153"/>
          <xdr:cNvSpPr txBox="1">
            <a:spLocks noChangeArrowheads="1"/>
          </xdr:cNvSpPr>
        </xdr:nvSpPr>
        <xdr:spPr bwMode="auto">
          <a:xfrm>
            <a:off x="210" y="31"/>
            <a:ext cx="187" cy="2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>
                    <a:alpha val="50000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r>
              <a:rPr lang="ja-JP" altLang="en-US" sz="14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電圧降下計算-2</a:t>
            </a:r>
          </a:p>
          <a:p>
            <a:pPr algn="ctr" rtl="0">
              <a:defRPr sz="1000"/>
            </a:pPr>
            <a:endPara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endPara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14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900" b="1" i="0" u="none" strike="noStrike" baseline="0">
                <a:solidFill>
                  <a:srgbClr val="FF9900"/>
                </a:solidFill>
                <a:latin typeface="ＭＳ Ｐゴシック"/>
                <a:ea typeface="ＭＳ Ｐゴシック"/>
              </a:rPr>
              <a:t>　</a:t>
            </a:r>
            <a:endParaRPr lang="ja-JP" altLang="en-US"/>
          </a:p>
        </xdr:txBody>
      </xdr:sp>
      <xdr:sp macro="" textlink="">
        <xdr:nvSpPr>
          <xdr:cNvPr id="1178" name="Text Box 154"/>
          <xdr:cNvSpPr txBox="1">
            <a:spLocks noChangeArrowheads="1"/>
          </xdr:cNvSpPr>
        </xdr:nvSpPr>
        <xdr:spPr bwMode="auto">
          <a:xfrm>
            <a:off x="227" y="13"/>
            <a:ext cx="180" cy="2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3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Voltage drop -&lt;2&gt;</a:t>
            </a:r>
            <a:endParaRPr lang="ja-JP" altLang="en-US" sz="12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endParaRPr lang="ja-JP" altLang="en-US"/>
          </a:p>
        </xdr:txBody>
      </xdr:sp>
      <xdr:sp macro="" textlink="">
        <xdr:nvSpPr>
          <xdr:cNvPr id="1179" name="Text Box 155"/>
          <xdr:cNvSpPr txBox="1">
            <a:spLocks noChangeArrowheads="1"/>
          </xdr:cNvSpPr>
        </xdr:nvSpPr>
        <xdr:spPr bwMode="auto">
          <a:xfrm>
            <a:off x="428" y="17"/>
            <a:ext cx="42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300" b="0" i="0" u="none" strike="noStrike" baseline="0">
                <a:solidFill>
                  <a:srgbClr val="CCCCFF"/>
                </a:solidFill>
                <a:latin typeface="ＤＦ特太ゴシック体"/>
              </a:rPr>
              <a:t>ESE</a:t>
            </a:r>
            <a:endParaRPr lang="ja-JP" altLang="en-US"/>
          </a:p>
        </xdr:txBody>
      </xdr:sp>
    </xdr:grpSp>
    <xdr:clientData/>
  </xdr:twoCellAnchor>
  <xdr:twoCellAnchor editAs="absolute">
    <xdr:from>
      <xdr:col>4</xdr:col>
      <xdr:colOff>28575</xdr:colOff>
      <xdr:row>5</xdr:row>
      <xdr:rowOff>0</xdr:rowOff>
    </xdr:from>
    <xdr:to>
      <xdr:col>16</xdr:col>
      <xdr:colOff>5912</xdr:colOff>
      <xdr:row>6</xdr:row>
      <xdr:rowOff>104775</xdr:rowOff>
    </xdr:to>
    <xdr:sp macro="" textlink="">
      <xdr:nvSpPr>
        <xdr:cNvPr id="1180" name="Text Box 156"/>
        <xdr:cNvSpPr txBox="1">
          <a:spLocks noChangeArrowheads="1"/>
        </xdr:cNvSpPr>
      </xdr:nvSpPr>
      <xdr:spPr bwMode="auto">
        <a:xfrm>
          <a:off x="1971675" y="857250"/>
          <a:ext cx="551497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99" mc:Ignorable="a14" a14:legacySpreadsheetColorIndex="4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12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右上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赤色</a:t>
          </a:r>
          <a:r>
            <a:rPr lang="ja-JP" altLang="en-US" sz="12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のセルに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カ－ソル</a:t>
          </a:r>
          <a:r>
            <a:rPr lang="ja-JP" altLang="en-US" sz="12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を近づけると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「コメント文」</a:t>
          </a:r>
          <a:r>
            <a:rPr lang="ja-JP" altLang="en-US" sz="12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が、表示されます。</a:t>
          </a:r>
          <a:endParaRPr lang="ja-JP" altLang="en-US"/>
        </a:p>
      </xdr:txBody>
    </xdr:sp>
    <xdr:clientData/>
  </xdr:twoCellAnchor>
  <xdr:twoCellAnchor editAs="absolute">
    <xdr:from>
      <xdr:col>4</xdr:col>
      <xdr:colOff>161925</xdr:colOff>
      <xdr:row>7</xdr:row>
      <xdr:rowOff>0</xdr:rowOff>
    </xdr:from>
    <xdr:to>
      <xdr:col>5</xdr:col>
      <xdr:colOff>352425</xdr:colOff>
      <xdr:row>8</xdr:row>
      <xdr:rowOff>66675</xdr:rowOff>
    </xdr:to>
    <xdr:sp macro="" textlink="">
      <xdr:nvSpPr>
        <xdr:cNvPr id="1182" name="Text Box 158"/>
        <xdr:cNvSpPr txBox="1">
          <a:spLocks noChangeArrowheads="1"/>
        </xdr:cNvSpPr>
      </xdr:nvSpPr>
      <xdr:spPr bwMode="auto">
        <a:xfrm>
          <a:off x="2105025" y="1200150"/>
          <a:ext cx="10001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入力セル</a:t>
          </a:r>
          <a:endParaRPr lang="ja-JP" altLang="en-US"/>
        </a:p>
      </xdr:txBody>
    </xdr:sp>
    <xdr:clientData/>
  </xdr:twoCellAnchor>
  <xdr:twoCellAnchor editAs="absolute">
    <xdr:from>
      <xdr:col>5</xdr:col>
      <xdr:colOff>561975</xdr:colOff>
      <xdr:row>7</xdr:row>
      <xdr:rowOff>0</xdr:rowOff>
    </xdr:from>
    <xdr:to>
      <xdr:col>5</xdr:col>
      <xdr:colOff>1571625</xdr:colOff>
      <xdr:row>8</xdr:row>
      <xdr:rowOff>66675</xdr:rowOff>
    </xdr:to>
    <xdr:sp macro="" textlink="">
      <xdr:nvSpPr>
        <xdr:cNvPr id="1183" name="Text Box 159"/>
        <xdr:cNvSpPr txBox="1">
          <a:spLocks noChangeArrowheads="1"/>
        </xdr:cNvSpPr>
      </xdr:nvSpPr>
      <xdr:spPr bwMode="auto">
        <a:xfrm>
          <a:off x="3314700" y="1200150"/>
          <a:ext cx="10096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自動表示</a:t>
          </a:r>
          <a:endParaRPr lang="ja-JP" altLang="en-US"/>
        </a:p>
      </xdr:txBody>
    </xdr:sp>
    <xdr:clientData/>
  </xdr:twoCellAnchor>
  <xdr:twoCellAnchor>
    <xdr:from>
      <xdr:col>23</xdr:col>
      <xdr:colOff>605117</xdr:colOff>
      <xdr:row>7</xdr:row>
      <xdr:rowOff>134470</xdr:rowOff>
    </xdr:from>
    <xdr:to>
      <xdr:col>33</xdr:col>
      <xdr:colOff>11206</xdr:colOff>
      <xdr:row>7</xdr:row>
      <xdr:rowOff>134470</xdr:rowOff>
    </xdr:to>
    <xdr:cxnSp macro="">
      <xdr:nvCxnSpPr>
        <xdr:cNvPr id="3" name="直線矢印コネクタ 2"/>
        <xdr:cNvCxnSpPr/>
      </xdr:nvCxnSpPr>
      <xdr:spPr>
        <a:xfrm>
          <a:off x="12079941" y="1311088"/>
          <a:ext cx="439270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11206</xdr:colOff>
      <xdr:row>7</xdr:row>
      <xdr:rowOff>145676</xdr:rowOff>
    </xdr:from>
    <xdr:to>
      <xdr:col>23</xdr:col>
      <xdr:colOff>571500</xdr:colOff>
      <xdr:row>7</xdr:row>
      <xdr:rowOff>145676</xdr:rowOff>
    </xdr:to>
    <xdr:cxnSp macro="">
      <xdr:nvCxnSpPr>
        <xdr:cNvPr id="5" name="直線矢印コネクタ 4"/>
        <xdr:cNvCxnSpPr/>
      </xdr:nvCxnSpPr>
      <xdr:spPr>
        <a:xfrm flipH="1">
          <a:off x="9312088" y="1322294"/>
          <a:ext cx="273423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156882</xdr:rowOff>
    </xdr:from>
    <xdr:to>
      <xdr:col>18</xdr:col>
      <xdr:colOff>593912</xdr:colOff>
      <xdr:row>7</xdr:row>
      <xdr:rowOff>156882</xdr:rowOff>
    </xdr:to>
    <xdr:cxnSp macro="">
      <xdr:nvCxnSpPr>
        <xdr:cNvPr id="11" name="直線矢印コネクタ 10"/>
        <xdr:cNvCxnSpPr/>
      </xdr:nvCxnSpPr>
      <xdr:spPr>
        <a:xfrm>
          <a:off x="4628029" y="1333500"/>
          <a:ext cx="4650442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16</xdr:col>
      <xdr:colOff>145676</xdr:colOff>
      <xdr:row>4</xdr:row>
      <xdr:rowOff>134471</xdr:rowOff>
    </xdr:from>
    <xdr:to>
      <xdr:col>18</xdr:col>
      <xdr:colOff>235323</xdr:colOff>
      <xdr:row>6</xdr:row>
      <xdr:rowOff>134472</xdr:rowOff>
    </xdr:to>
    <xdr:sp macro="" textlink="">
      <xdr:nvSpPr>
        <xdr:cNvPr id="108" name="Text Box 159"/>
        <xdr:cNvSpPr txBox="1">
          <a:spLocks noChangeArrowheads="1"/>
        </xdr:cNvSpPr>
      </xdr:nvSpPr>
      <xdr:spPr bwMode="auto">
        <a:xfrm>
          <a:off x="7631205" y="806824"/>
          <a:ext cx="1288677" cy="336177"/>
        </a:xfrm>
        <a:prstGeom prst="rect">
          <a:avLst/>
        </a:prstGeom>
        <a:solidFill>
          <a:srgbClr val="FFC000"/>
        </a:solidFill>
        <a:ln>
          <a:noFill/>
        </a:ln>
        <a:effectLst/>
        <a:ex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① は操作不可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5</xdr:col>
      <xdr:colOff>129988</xdr:colOff>
      <xdr:row>19</xdr:row>
      <xdr:rowOff>152401</xdr:rowOff>
    </xdr:from>
    <xdr:to>
      <xdr:col>5</xdr:col>
      <xdr:colOff>1418665</xdr:colOff>
      <xdr:row>20</xdr:row>
      <xdr:rowOff>186019</xdr:rowOff>
    </xdr:to>
    <xdr:sp macro="" textlink="">
      <xdr:nvSpPr>
        <xdr:cNvPr id="109" name="Text Box 159"/>
        <xdr:cNvSpPr txBox="1">
          <a:spLocks noChangeArrowheads="1"/>
        </xdr:cNvSpPr>
      </xdr:nvSpPr>
      <xdr:spPr bwMode="auto">
        <a:xfrm>
          <a:off x="2886635" y="4108077"/>
          <a:ext cx="1288677" cy="336177"/>
        </a:xfrm>
        <a:prstGeom prst="rect">
          <a:avLst/>
        </a:prstGeom>
        <a:solidFill>
          <a:srgbClr val="FFC000"/>
        </a:solidFill>
        <a:ln>
          <a:noFill/>
        </a:ln>
        <a:effectLst/>
        <a:ex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ご 試 用 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2:CL57"/>
  <sheetViews>
    <sheetView tabSelected="1" view="pageBreakPreview" zoomScale="85" zoomScaleNormal="85" zoomScaleSheetLayoutView="85" workbookViewId="0"/>
  </sheetViews>
  <sheetFormatPr defaultRowHeight="13.5"/>
  <cols>
    <col min="1" max="1" width="3.625" style="5" customWidth="1"/>
    <col min="2" max="2" width="6.625" style="5" customWidth="1"/>
    <col min="3" max="3" width="12.625" style="5" customWidth="1"/>
    <col min="4" max="4" width="2.625" style="5" customWidth="1"/>
    <col min="5" max="5" width="10.625" style="5" customWidth="1"/>
    <col min="6" max="6" width="24.625" style="5" customWidth="1"/>
    <col min="7" max="10" width="1.5" style="5" customWidth="1"/>
    <col min="11" max="11" width="6.125" style="5" customWidth="1"/>
    <col min="12" max="12" width="1.625" style="5" customWidth="1"/>
    <col min="13" max="13" width="5.375" style="5" customWidth="1"/>
    <col min="14" max="14" width="7.625" style="5" customWidth="1"/>
    <col min="15" max="15" width="7.125" style="5" customWidth="1"/>
    <col min="16" max="16" width="3.625" style="5" customWidth="1"/>
    <col min="17" max="17" width="7.625" style="5" customWidth="1"/>
    <col min="18" max="19" width="8.125" style="5" customWidth="1"/>
    <col min="20" max="20" width="7.125" style="5" customWidth="1"/>
    <col min="21" max="21" width="7.625" style="5" customWidth="1"/>
    <col min="22" max="22" width="6.125" style="5" customWidth="1"/>
    <col min="23" max="23" width="7.625" style="5" customWidth="1"/>
    <col min="24" max="24" width="8.125" style="5" customWidth="1"/>
    <col min="25" max="25" width="6.625" style="5" customWidth="1"/>
    <col min="26" max="26" width="5.375" style="5" customWidth="1"/>
    <col min="27" max="27" width="3.625" style="5" customWidth="1"/>
    <col min="28" max="29" width="6.625" style="5" customWidth="1"/>
    <col min="30" max="30" width="5.625" style="5" customWidth="1"/>
    <col min="31" max="31" width="6.25" style="5" customWidth="1"/>
    <col min="32" max="32" width="7.625" style="5" customWidth="1"/>
    <col min="33" max="33" width="8.75" style="5" customWidth="1"/>
    <col min="34" max="34" width="5.625" style="5" customWidth="1"/>
    <col min="35" max="35" width="6" style="5" customWidth="1"/>
    <col min="36" max="36" width="4.625" style="5" customWidth="1"/>
    <col min="37" max="37" width="5.625" style="5" customWidth="1"/>
    <col min="38" max="38" width="7.125" style="5" customWidth="1"/>
    <col min="39" max="39" width="4.625" style="5" customWidth="1"/>
    <col min="40" max="40" width="7.125" style="5" customWidth="1"/>
    <col min="41" max="41" width="20.125" style="5" customWidth="1"/>
    <col min="42" max="42" width="2.5" style="2" customWidth="1"/>
    <col min="43" max="66" width="5.625" style="2" hidden="1" customWidth="1"/>
    <col min="67" max="67" width="23.125" style="2" customWidth="1"/>
    <col min="68" max="68" width="1.25" style="2" customWidth="1"/>
    <col min="69" max="69" width="23.125" style="2" customWidth="1"/>
    <col min="70" max="70" width="4.625" style="2" customWidth="1"/>
    <col min="71" max="71" width="4.875" style="2" customWidth="1"/>
    <col min="72" max="88" width="4.625" style="2" customWidth="1"/>
    <col min="89" max="89" width="8.375" style="5" customWidth="1"/>
    <col min="90" max="16384" width="9" style="5"/>
  </cols>
  <sheetData>
    <row r="2" spans="2:90">
      <c r="R2" s="182" t="s">
        <v>101</v>
      </c>
      <c r="S2" s="183"/>
    </row>
    <row r="5" spans="2:90" ht="13.5" customHeight="1">
      <c r="E5" s="25" t="s">
        <v>100</v>
      </c>
    </row>
    <row r="8" spans="2:90">
      <c r="S8" s="159"/>
      <c r="T8" s="160"/>
      <c r="X8" s="159"/>
      <c r="Y8" s="160"/>
      <c r="AG8" s="159"/>
      <c r="AH8" s="160"/>
    </row>
    <row r="9" spans="2:90" ht="14.25">
      <c r="G9" s="26"/>
      <c r="H9" s="26"/>
      <c r="I9" s="26"/>
      <c r="J9" s="26"/>
      <c r="K9" s="26"/>
      <c r="L9" s="26"/>
      <c r="M9" s="26"/>
      <c r="N9" s="26"/>
      <c r="O9" s="26"/>
      <c r="P9" s="26"/>
      <c r="Q9" s="163" t="s">
        <v>136</v>
      </c>
      <c r="R9" s="26"/>
      <c r="S9" s="161"/>
      <c r="T9" s="162"/>
      <c r="U9" s="26"/>
      <c r="V9" s="163" t="s">
        <v>135</v>
      </c>
      <c r="W9" s="26"/>
      <c r="X9" s="161"/>
      <c r="Y9" s="162"/>
      <c r="Z9" s="26"/>
      <c r="AA9" s="26"/>
      <c r="AB9" s="26"/>
      <c r="AC9" s="163" t="s">
        <v>137</v>
      </c>
      <c r="AD9" s="26"/>
      <c r="AE9" s="26"/>
      <c r="AF9" s="26"/>
      <c r="AG9" s="161"/>
      <c r="AH9" s="162"/>
      <c r="AI9" s="26"/>
      <c r="AJ9" s="26"/>
      <c r="AK9" s="27"/>
      <c r="AL9" s="27"/>
      <c r="AM9" s="27"/>
      <c r="AN9" s="27"/>
      <c r="AO9" s="26"/>
    </row>
    <row r="10" spans="2:90" ht="14.25" thickBot="1">
      <c r="D10" s="2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23"/>
      <c r="BO10" s="3"/>
      <c r="BP10" s="3"/>
      <c r="BQ10" s="3"/>
      <c r="BR10" s="3"/>
      <c r="BU10" s="4"/>
    </row>
    <row r="11" spans="2:90" ht="15.75" customHeight="1">
      <c r="E11" s="192" t="s">
        <v>1</v>
      </c>
      <c r="F11" s="195" t="s">
        <v>107</v>
      </c>
      <c r="G11" s="198" t="s">
        <v>0</v>
      </c>
      <c r="H11" s="199"/>
      <c r="I11" s="199"/>
      <c r="J11" s="199"/>
      <c r="K11" s="199"/>
      <c r="L11" s="200"/>
      <c r="M11" s="34"/>
      <c r="N11" s="216" t="s">
        <v>2</v>
      </c>
      <c r="O11" s="217"/>
      <c r="P11" s="217"/>
      <c r="Q11" s="217"/>
      <c r="R11" s="218"/>
      <c r="S11" s="35" t="s">
        <v>108</v>
      </c>
      <c r="T11" s="244" t="s">
        <v>3</v>
      </c>
      <c r="U11" s="245"/>
      <c r="V11" s="245"/>
      <c r="W11" s="245"/>
      <c r="X11" s="246"/>
      <c r="Y11" s="216" t="s">
        <v>4</v>
      </c>
      <c r="Z11" s="217"/>
      <c r="AA11" s="217"/>
      <c r="AB11" s="217"/>
      <c r="AC11" s="217"/>
      <c r="AD11" s="217"/>
      <c r="AE11" s="217"/>
      <c r="AF11" s="217"/>
      <c r="AG11" s="218"/>
      <c r="AH11" s="206" t="s">
        <v>5</v>
      </c>
      <c r="AI11" s="199"/>
      <c r="AJ11" s="199"/>
      <c r="AK11" s="207"/>
      <c r="AL11" s="206" t="s">
        <v>6</v>
      </c>
      <c r="AM11" s="199"/>
      <c r="AN11" s="207"/>
      <c r="AO11" s="219" t="s">
        <v>7</v>
      </c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7"/>
      <c r="BP11" s="7"/>
      <c r="BQ11" s="7"/>
      <c r="BR11" s="7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8"/>
      <c r="CJ11" s="6"/>
      <c r="CK11" s="6"/>
      <c r="CL11" s="6"/>
    </row>
    <row r="12" spans="2:90" ht="15" customHeight="1">
      <c r="E12" s="193"/>
      <c r="F12" s="196"/>
      <c r="G12" s="201"/>
      <c r="H12" s="202"/>
      <c r="I12" s="202"/>
      <c r="J12" s="202"/>
      <c r="K12" s="202"/>
      <c r="L12" s="203"/>
      <c r="M12" s="36" t="s">
        <v>8</v>
      </c>
      <c r="N12" s="189" t="s">
        <v>9</v>
      </c>
      <c r="O12" s="190"/>
      <c r="P12" s="190"/>
      <c r="Q12" s="191"/>
      <c r="R12" s="37" t="s">
        <v>10</v>
      </c>
      <c r="S12" s="38" t="s">
        <v>109</v>
      </c>
      <c r="T12" s="247" t="s">
        <v>11</v>
      </c>
      <c r="U12" s="190"/>
      <c r="V12" s="190"/>
      <c r="W12" s="191"/>
      <c r="X12" s="37" t="s">
        <v>10</v>
      </c>
      <c r="Y12" s="248" t="s">
        <v>12</v>
      </c>
      <c r="Z12" s="39" t="s">
        <v>13</v>
      </c>
      <c r="AA12" s="251" t="s">
        <v>14</v>
      </c>
      <c r="AB12" s="251" t="s">
        <v>15</v>
      </c>
      <c r="AC12" s="40" t="s">
        <v>110</v>
      </c>
      <c r="AD12" s="41" t="s">
        <v>16</v>
      </c>
      <c r="AE12" s="42" t="s">
        <v>17</v>
      </c>
      <c r="AF12" s="211" t="s">
        <v>18</v>
      </c>
      <c r="AG12" s="212"/>
      <c r="AH12" s="208"/>
      <c r="AI12" s="209"/>
      <c r="AJ12" s="209"/>
      <c r="AK12" s="210"/>
      <c r="AL12" s="208"/>
      <c r="AM12" s="209"/>
      <c r="AN12" s="210"/>
      <c r="AO12" s="220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</row>
    <row r="13" spans="2:90" ht="12" customHeight="1">
      <c r="E13" s="193"/>
      <c r="F13" s="196"/>
      <c r="G13" s="9"/>
      <c r="H13" s="10"/>
      <c r="I13" s="10"/>
      <c r="J13" s="204" t="s">
        <v>19</v>
      </c>
      <c r="K13" s="204"/>
      <c r="L13" s="205"/>
      <c r="M13" s="43" t="s">
        <v>20</v>
      </c>
      <c r="N13" s="44" t="s">
        <v>21</v>
      </c>
      <c r="O13" s="45" t="s">
        <v>22</v>
      </c>
      <c r="P13" s="46" t="s">
        <v>23</v>
      </c>
      <c r="Q13" s="47" t="s">
        <v>24</v>
      </c>
      <c r="R13" s="48" t="s">
        <v>25</v>
      </c>
      <c r="S13" s="49" t="s">
        <v>111</v>
      </c>
      <c r="T13" s="50" t="s">
        <v>112</v>
      </c>
      <c r="U13" s="51" t="s">
        <v>28</v>
      </c>
      <c r="V13" s="46" t="s">
        <v>27</v>
      </c>
      <c r="W13" s="47" t="s">
        <v>29</v>
      </c>
      <c r="X13" s="48" t="s">
        <v>25</v>
      </c>
      <c r="Y13" s="249"/>
      <c r="Z13" s="52" t="s">
        <v>30</v>
      </c>
      <c r="AA13" s="252"/>
      <c r="AB13" s="252"/>
      <c r="AC13" s="53" t="s">
        <v>113</v>
      </c>
      <c r="AD13" s="54" t="s">
        <v>31</v>
      </c>
      <c r="AE13" s="54" t="s">
        <v>31</v>
      </c>
      <c r="AF13" s="55" t="s">
        <v>32</v>
      </c>
      <c r="AG13" s="56" t="s">
        <v>33</v>
      </c>
      <c r="AH13" s="57" t="s">
        <v>34</v>
      </c>
      <c r="AI13" s="49" t="s">
        <v>35</v>
      </c>
      <c r="AJ13" s="58"/>
      <c r="AK13" s="59"/>
      <c r="AL13" s="49" t="s">
        <v>26</v>
      </c>
      <c r="AM13" s="58"/>
      <c r="AN13" s="46"/>
      <c r="AO13" s="220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8"/>
      <c r="CG13" s="6"/>
      <c r="CH13" s="6"/>
      <c r="CI13" s="6"/>
      <c r="CJ13" s="6"/>
      <c r="CK13" s="6"/>
      <c r="CL13" s="6"/>
    </row>
    <row r="14" spans="2:90" ht="15" customHeight="1">
      <c r="E14" s="194"/>
      <c r="F14" s="197"/>
      <c r="G14" s="11"/>
      <c r="H14" s="12" t="s">
        <v>36</v>
      </c>
      <c r="I14" s="13"/>
      <c r="J14" s="14" t="s">
        <v>37</v>
      </c>
      <c r="K14" s="13"/>
      <c r="L14" s="14" t="s">
        <v>38</v>
      </c>
      <c r="M14" s="60" t="s">
        <v>39</v>
      </c>
      <c r="N14" s="61"/>
      <c r="O14" s="62" t="s">
        <v>40</v>
      </c>
      <c r="P14" s="63"/>
      <c r="Q14" s="63" t="s">
        <v>41</v>
      </c>
      <c r="R14" s="64" t="s">
        <v>42</v>
      </c>
      <c r="S14" s="63" t="s">
        <v>43</v>
      </c>
      <c r="T14" s="65" t="s">
        <v>44</v>
      </c>
      <c r="U14" s="62" t="s">
        <v>45</v>
      </c>
      <c r="V14" s="63" t="s">
        <v>40</v>
      </c>
      <c r="W14" s="63" t="s">
        <v>41</v>
      </c>
      <c r="X14" s="64" t="s">
        <v>42</v>
      </c>
      <c r="Y14" s="250"/>
      <c r="Z14" s="66" t="s">
        <v>46</v>
      </c>
      <c r="AA14" s="253"/>
      <c r="AB14" s="63" t="s">
        <v>47</v>
      </c>
      <c r="AC14" s="67"/>
      <c r="AD14" s="63" t="s">
        <v>41</v>
      </c>
      <c r="AE14" s="63" t="s">
        <v>48</v>
      </c>
      <c r="AF14" s="63" t="s">
        <v>48</v>
      </c>
      <c r="AG14" s="64" t="s">
        <v>48</v>
      </c>
      <c r="AH14" s="68" t="s">
        <v>49</v>
      </c>
      <c r="AI14" s="63" t="s">
        <v>43</v>
      </c>
      <c r="AJ14" s="63" t="s">
        <v>50</v>
      </c>
      <c r="AK14" s="64" t="s">
        <v>51</v>
      </c>
      <c r="AL14" s="63" t="s">
        <v>43</v>
      </c>
      <c r="AM14" s="63" t="s">
        <v>50</v>
      </c>
      <c r="AN14" s="64" t="s">
        <v>114</v>
      </c>
      <c r="AO14" s="221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</row>
    <row r="15" spans="2:90" s="27" customFormat="1" ht="24" customHeight="1">
      <c r="B15" s="184" t="s">
        <v>102</v>
      </c>
      <c r="C15" s="184"/>
      <c r="D15" s="98" t="str">
        <f>IF(BS15=1,"●","・")</f>
        <v>・</v>
      </c>
      <c r="E15" s="164"/>
      <c r="F15" s="165"/>
      <c r="G15" s="166"/>
      <c r="H15" s="150" t="str">
        <f t="shared" ref="H15:H44" si="0">IF(G15="","",IF(G15="D","C","φ"))</f>
        <v/>
      </c>
      <c r="I15" s="167"/>
      <c r="J15" s="151" t="str">
        <f t="shared" ref="J15:J44" si="1">IF(I15="","","W")</f>
        <v/>
      </c>
      <c r="K15" s="168"/>
      <c r="L15" s="152" t="str">
        <f t="shared" ref="L15:L44" si="2">IF(K15="","","V")</f>
        <v/>
      </c>
      <c r="M15" s="169"/>
      <c r="N15" s="170"/>
      <c r="O15" s="157"/>
      <c r="P15" s="171"/>
      <c r="Q15" s="146" t="str">
        <f t="shared" ref="Q15:Q44" si="3">IF(P15="","",(O15*1000*P15)/(SQRT(G15)*K15))</f>
        <v/>
      </c>
      <c r="R15" s="169"/>
      <c r="S15" s="147" t="str">
        <f t="shared" ref="S15:S44" si="4">IF(OR(AB15="",N(Q15)=0),"",K15*SQRT(BF15^2+BG15^2)/SQRT(BH15^2+BI15^2))</f>
        <v/>
      </c>
      <c r="T15" s="101"/>
      <c r="U15" s="102"/>
      <c r="V15" s="144" t="str">
        <f t="shared" ref="V15:V44" si="5">IF(U15="","",(T15/U15))</f>
        <v/>
      </c>
      <c r="W15" s="139" t="str">
        <f t="shared" ref="W15:W44" si="6">IF(BI15="","",K15/SQRT(BJ15^2+BK15^2))</f>
        <v/>
      </c>
      <c r="X15" s="99"/>
      <c r="Y15" s="103"/>
      <c r="Z15" s="104"/>
      <c r="AA15" s="100"/>
      <c r="AB15" s="105"/>
      <c r="AC15" s="106"/>
      <c r="AD15" s="100"/>
      <c r="AE15" s="138" t="str">
        <f t="shared" ref="AE15:AE44" si="7">IF(AB15="","",(AA15*6.283185307*M15*AQ15*(AB15/1000)*(K15/1.7320508))/1000)</f>
        <v/>
      </c>
      <c r="AF15" s="139" t="str">
        <f t="shared" ref="AF15:AF44" si="8">IF(AE15="","",AE15*3)</f>
        <v/>
      </c>
      <c r="AG15" s="140" t="str">
        <f t="shared" ref="AG15:AG44" si="9">IF(AE15="","",AE15*10)</f>
        <v/>
      </c>
      <c r="AH15" s="107"/>
      <c r="AI15" s="108" t="str">
        <f t="shared" ref="AI15:AI44" si="10">IF(AB15="","",BL15*W15*(AW15*COS(ATAN(AZ15/AY15))+AX15*SIN(ATAN(AZ15/AY15))))</f>
        <v/>
      </c>
      <c r="AJ15" s="109" t="str">
        <f t="shared" ref="AJ15:AJ44" si="11">IF(AI15="","",AI15*100/K15)</f>
        <v/>
      </c>
      <c r="AK15" s="110" t="str">
        <f t="shared" ref="AK15:AK44" si="12">IF(AJ15="","",AW15/SQRT(AW15^2+AX15^2))</f>
        <v/>
      </c>
      <c r="AL15" s="111" t="str">
        <f t="shared" ref="AL15:AL44" si="13">IF(T15="","",SQRT(BB15^2+BC15^2)*W15)</f>
        <v/>
      </c>
      <c r="AM15" s="129" t="str">
        <f t="shared" ref="AM15:AM44" si="14">IF(AL15="","",AL15*100/K15)</f>
        <v/>
      </c>
      <c r="AN15" s="136" t="str">
        <f t="shared" ref="AN15:AN44" si="15">IF(BI15="","",IF(BC15&gt;=0,COS(ATAN(BC15/BB15)),-COS(ATAN(BC15/BB15))))</f>
        <v/>
      </c>
      <c r="AO15" s="112"/>
      <c r="AP15" s="113"/>
      <c r="AQ15" s="114" t="e">
        <f>IF(Y15="6KV CV-3C",VLOOKUP(Z15,充電電流３,4,FALSE),IF(Y15="6KV CV-T",VLOOKUP(Z15,充電電流Ｔ,4,FALSE),VLOOKUP(Z15,ＵＳＥＲ,4,FALSE)))</f>
        <v>#N/A</v>
      </c>
      <c r="AR15" s="115" t="str">
        <f t="shared" ref="AR15:AR44" si="16">IF(O15="","",(SQRT(G15)*VLOOKUP(O15,変圧器,2,FALSE)*(K15^2))/(100000*O15*P15))</f>
        <v/>
      </c>
      <c r="AS15" s="115" t="str">
        <f t="shared" ref="AS15:AS44" si="17">IF(O15="","",(SQRT(G15)*VLOOKUP(O15,変圧器,3,FALSE)*(K15^2))/(100000*O15*P15))</f>
        <v/>
      </c>
      <c r="AT15" s="116" t="e">
        <f t="shared" ref="AT15:AT44" si="18">(R15*1000)/(K15^2)/SQRT(G15)</f>
        <v>#DIV/0!</v>
      </c>
      <c r="AU15" s="114" t="e">
        <f t="shared" ref="AU15:AU44" si="19">IF(Y15="6KV CV-3C",VLOOKUP(Z15,充電電流３,2,FALSE),IF(Y15="6KV CV-T",VLOOKUP(Z15,充電電流Ｔ,2,FALSE),VLOOKUP(Z15,ＵＳＥＲ,2,FALSE)))</f>
        <v>#N/A</v>
      </c>
      <c r="AV15" s="114" t="e">
        <f t="shared" ref="AV15:AV44" si="20">IF(Y15="6KV CV-3C",VLOOKUP(Z15,充電電流３,3,FALSE),IF(Y15="6KV CV-T",VLOOKUP(Z15,充電電流Ｔ,3,FALSE),VLOOKUP(Z15,ＵＳＥＲ,3,FALSE)))</f>
        <v>#N/A</v>
      </c>
      <c r="AW15" s="115" t="e">
        <f t="shared" ref="AW15:AW44" si="21">(AU15/1.2751)*(1+0.00393*(AH15-20))*AB15/(1000*AA15)</f>
        <v>#N/A</v>
      </c>
      <c r="AX15" s="115" t="e">
        <f t="shared" ref="AX15:AX44" si="22">(M15/50)*AV15*AB15/(1000*AA15)</f>
        <v>#N/A</v>
      </c>
      <c r="AY15" s="113" t="e">
        <f t="shared" ref="AY15:AY44" si="23">SQRT(G15)*(K15^2)*U15/(V15*1000)</f>
        <v>#VALUE!</v>
      </c>
      <c r="AZ15" s="113" t="e">
        <f t="shared" ref="AZ15:AZ44" si="24">SQRT(G15)*(K15^2)*SQRT(1-U15^2)/(V15*1000)</f>
        <v>#VALUE!</v>
      </c>
      <c r="BA15" s="116" t="e">
        <f t="shared" ref="BA15:BA44" si="25">X15*1000/(K15^2)/SQRT(G15)</f>
        <v>#DIV/0!</v>
      </c>
      <c r="BB15" s="115" t="e">
        <f t="shared" ref="BB15:BB44" si="26">AY15/((BA15*AY15)^2+(BA15*AZ15-1)^2)</f>
        <v>#VALUE!</v>
      </c>
      <c r="BC15" s="115" t="e">
        <f t="shared" ref="BC15:BC44" si="27">(AZ15-BA15*(AY15^2+AZ15^2))/((BA15*AY15)^2+(BA15*AZ15-1)^2)</f>
        <v>#VALUE!</v>
      </c>
      <c r="BD15" s="115" t="e">
        <f t="shared" ref="BD15:BE44" si="28">AW15+BB15</f>
        <v>#N/A</v>
      </c>
      <c r="BE15" s="113" t="e">
        <f t="shared" si="28"/>
        <v>#N/A</v>
      </c>
      <c r="BF15" s="116" t="e">
        <f t="shared" ref="BF15:BF44" si="29">BD15/((AT15*BD15)^2+(AT15*BE15-1)^2)</f>
        <v>#N/A</v>
      </c>
      <c r="BG15" s="113" t="e">
        <f t="shared" ref="BG15:BG44" si="30">(BE15-AT15*(BD15^2+BE15^2))/((AT15*BD15)^2+(AT15*BE15-1)^2)</f>
        <v>#N/A</v>
      </c>
      <c r="BH15" s="115" t="e">
        <f t="shared" ref="BH15:BH44" si="31">AR15+BF15</f>
        <v>#VALUE!</v>
      </c>
      <c r="BI15" s="115" t="str">
        <f t="shared" ref="BI15:BI44" si="32">IF(ISERR(AS15+BG15),"",AS15+BG15)</f>
        <v/>
      </c>
      <c r="BJ15" s="113" t="e">
        <f t="shared" ref="BJ15:BJ44" si="33">BD15+AR15</f>
        <v>#N/A</v>
      </c>
      <c r="BK15" s="113" t="e">
        <f t="shared" ref="BK15:BK44" si="34">IF(ISERR(BE15+AS15),"",BE15+AS15)</f>
        <v>#N/A</v>
      </c>
      <c r="BL15" s="113">
        <f t="shared" ref="BL15:BL44" si="35">IF(G15="3",SQRT(G15),2)</f>
        <v>2</v>
      </c>
      <c r="BM15" s="113"/>
      <c r="BO15" s="22" t="s">
        <v>127</v>
      </c>
      <c r="BP15" s="16"/>
      <c r="BQ15" s="22" t="s">
        <v>127</v>
      </c>
      <c r="BS15" s="24">
        <f>IF(OR(G15="",I15="",K15="",M15="",N15="",O15="",P15="",T15="",U15="",Y15="",Z15="",AA15="",AB15="",AH15=""),0,1)</f>
        <v>0</v>
      </c>
      <c r="BT15" s="24">
        <f>BS15</f>
        <v>0</v>
      </c>
    </row>
    <row r="16" spans="2:90" s="27" customFormat="1" ht="24" customHeight="1">
      <c r="B16" s="28" t="s">
        <v>103</v>
      </c>
      <c r="C16" s="29" t="s">
        <v>104</v>
      </c>
      <c r="D16" s="98" t="str">
        <f>IF(BS16=1,"●","・")</f>
        <v>●</v>
      </c>
      <c r="E16" s="172"/>
      <c r="F16" s="173" t="s">
        <v>132</v>
      </c>
      <c r="G16" s="166" t="s">
        <v>133</v>
      </c>
      <c r="H16" s="150" t="str">
        <f t="shared" si="0"/>
        <v>φ</v>
      </c>
      <c r="I16" s="167" t="s">
        <v>133</v>
      </c>
      <c r="J16" s="151" t="str">
        <f t="shared" si="1"/>
        <v>W</v>
      </c>
      <c r="K16" s="168">
        <v>6600</v>
      </c>
      <c r="L16" s="153" t="str">
        <f t="shared" si="2"/>
        <v>V</v>
      </c>
      <c r="M16" s="169">
        <v>60</v>
      </c>
      <c r="N16" s="170" t="s">
        <v>134</v>
      </c>
      <c r="O16" s="157">
        <v>15000</v>
      </c>
      <c r="P16" s="171">
        <v>1</v>
      </c>
      <c r="Q16" s="146">
        <f t="shared" si="3"/>
        <v>1312.1597027036951</v>
      </c>
      <c r="R16" s="169"/>
      <c r="S16" s="147">
        <f>IF(OR(AB16="",N(Q16)=0),"",K16*SQRT(BF16^2+BG16^2)/SQRT(BH16^2+BI16^2))</f>
        <v>6575.8812059340389</v>
      </c>
      <c r="T16" s="101">
        <v>1000</v>
      </c>
      <c r="U16" s="102">
        <v>0.8</v>
      </c>
      <c r="V16" s="144">
        <f t="shared" si="5"/>
        <v>1250</v>
      </c>
      <c r="W16" s="139">
        <f t="shared" si="6"/>
        <v>95.55324355879398</v>
      </c>
      <c r="X16" s="99">
        <v>300</v>
      </c>
      <c r="Y16" s="103" t="s">
        <v>140</v>
      </c>
      <c r="Z16" s="104">
        <v>100</v>
      </c>
      <c r="AA16" s="100">
        <v>3</v>
      </c>
      <c r="AB16" s="105">
        <v>200</v>
      </c>
      <c r="AC16" s="106" t="s">
        <v>75</v>
      </c>
      <c r="AD16" s="100"/>
      <c r="AE16" s="138">
        <f>IF(AB16="","",(AA16*6.283185307*M16*AQ16*(AB16/1000)*(K16/1.7320508))/1000)</f>
        <v>387.86285773167862</v>
      </c>
      <c r="AF16" s="139">
        <f t="shared" si="8"/>
        <v>1163.5885731950359</v>
      </c>
      <c r="AG16" s="140">
        <f t="shared" si="9"/>
        <v>3878.628577316786</v>
      </c>
      <c r="AH16" s="107">
        <v>50</v>
      </c>
      <c r="AI16" s="108">
        <f t="shared" si="10"/>
        <v>2.6995538677977509</v>
      </c>
      <c r="AJ16" s="109">
        <f t="shared" si="11"/>
        <v>4.0902331330268951E-2</v>
      </c>
      <c r="AK16" s="110">
        <f t="shared" si="12"/>
        <v>0.85264600799422874</v>
      </c>
      <c r="AL16" s="111">
        <f t="shared" si="13"/>
        <v>6574.3283333457166</v>
      </c>
      <c r="AM16" s="130">
        <f t="shared" si="14"/>
        <v>99.611035353722983</v>
      </c>
      <c r="AN16" s="136">
        <f t="shared" si="15"/>
        <v>0.91192150517510651</v>
      </c>
      <c r="AO16" s="112"/>
      <c r="AP16" s="113"/>
      <c r="AQ16" s="114">
        <f>IF(Y16="6KV CV-3C",VLOOKUP(Z16,充電電流３,4,FALSE),IF(Y16="6KV CV-T",VLOOKUP(Z16,充電電流Ｔ,4,FALSE),VLOOKUP(Z16,ＵＳＥＲ,4,FALSE)))</f>
        <v>0.45</v>
      </c>
      <c r="AR16" s="115">
        <f t="shared" si="16"/>
        <v>5.0047261674541196E-2</v>
      </c>
      <c r="AS16" s="115">
        <f t="shared" si="17"/>
        <v>0.50049273624759272</v>
      </c>
      <c r="AT16" s="116">
        <f t="shared" si="18"/>
        <v>0</v>
      </c>
      <c r="AU16" s="114">
        <f t="shared" si="19"/>
        <v>0.23899999999999999</v>
      </c>
      <c r="AV16" s="114">
        <f t="shared" si="20"/>
        <v>0.107</v>
      </c>
      <c r="AW16" s="115">
        <f t="shared" si="21"/>
        <v>1.3969001124094845E-2</v>
      </c>
      <c r="AX16" s="115">
        <f t="shared" si="22"/>
        <v>8.5599999999999982E-3</v>
      </c>
      <c r="AY16" s="113">
        <f t="shared" si="23"/>
        <v>48.286805233728195</v>
      </c>
      <c r="AZ16" s="113">
        <f t="shared" si="24"/>
        <v>36.215103925296134</v>
      </c>
      <c r="BA16" s="116">
        <f t="shared" si="25"/>
        <v>3.9762415233445302E-3</v>
      </c>
      <c r="BB16" s="115">
        <f t="shared" si="26"/>
        <v>62.742730293305854</v>
      </c>
      <c r="BC16" s="115">
        <f t="shared" si="27"/>
        <v>28.234228631987616</v>
      </c>
      <c r="BD16" s="115">
        <f t="shared" si="28"/>
        <v>62.75669929442995</v>
      </c>
      <c r="BE16" s="113">
        <f t="shared" si="28"/>
        <v>28.242788631987615</v>
      </c>
      <c r="BF16" s="116">
        <f t="shared" si="29"/>
        <v>62.75669929442995</v>
      </c>
      <c r="BG16" s="113">
        <f t="shared" si="30"/>
        <v>28.242788631987615</v>
      </c>
      <c r="BH16" s="115">
        <f t="shared" si="31"/>
        <v>62.806746556104493</v>
      </c>
      <c r="BI16" s="115">
        <f t="shared" si="32"/>
        <v>28.743281368235209</v>
      </c>
      <c r="BJ16" s="113">
        <f t="shared" si="33"/>
        <v>62.806746556104493</v>
      </c>
      <c r="BK16" s="113">
        <f t="shared" si="34"/>
        <v>28.743281368235209</v>
      </c>
      <c r="BL16" s="113">
        <f t="shared" si="35"/>
        <v>1.7320508075688772</v>
      </c>
      <c r="BM16" s="113"/>
      <c r="BO16" s="20" t="s">
        <v>53</v>
      </c>
      <c r="BP16" s="16"/>
      <c r="BQ16" s="20" t="s">
        <v>83</v>
      </c>
      <c r="BS16" s="24">
        <f>IF(OR(G16="",I16="",K16="",M16="",N16="",O16="",P16="",T16="",U16="",Y16="",Z16="",AA16="",AB16="",AH16=""),0,1)</f>
        <v>1</v>
      </c>
      <c r="BT16" s="24">
        <f>BT15+BS16</f>
        <v>1</v>
      </c>
    </row>
    <row r="17" spans="2:72" s="27" customFormat="1" ht="24" customHeight="1">
      <c r="B17" s="30"/>
      <c r="C17" s="31"/>
      <c r="D17" s="98" t="str">
        <f t="shared" ref="D17:D44" si="36">IF(BS17=1,"●","・")</f>
        <v>・</v>
      </c>
      <c r="E17" s="172"/>
      <c r="F17" s="165"/>
      <c r="G17" s="166"/>
      <c r="H17" s="150" t="str">
        <f t="shared" si="0"/>
        <v/>
      </c>
      <c r="I17" s="167"/>
      <c r="J17" s="151" t="str">
        <f t="shared" si="1"/>
        <v/>
      </c>
      <c r="K17" s="168"/>
      <c r="L17" s="153" t="str">
        <f t="shared" si="2"/>
        <v/>
      </c>
      <c r="M17" s="169"/>
      <c r="N17" s="170"/>
      <c r="O17" s="157"/>
      <c r="P17" s="171"/>
      <c r="Q17" s="146" t="str">
        <f t="shared" si="3"/>
        <v/>
      </c>
      <c r="R17" s="169"/>
      <c r="S17" s="147" t="str">
        <f t="shared" si="4"/>
        <v/>
      </c>
      <c r="T17" s="101"/>
      <c r="U17" s="102"/>
      <c r="V17" s="144" t="str">
        <f t="shared" si="5"/>
        <v/>
      </c>
      <c r="W17" s="139" t="str">
        <f t="shared" si="6"/>
        <v/>
      </c>
      <c r="X17" s="99"/>
      <c r="Y17" s="103"/>
      <c r="Z17" s="104"/>
      <c r="AA17" s="100"/>
      <c r="AB17" s="105"/>
      <c r="AC17" s="106"/>
      <c r="AD17" s="100"/>
      <c r="AE17" s="138" t="str">
        <f t="shared" si="7"/>
        <v/>
      </c>
      <c r="AF17" s="139" t="str">
        <f t="shared" si="8"/>
        <v/>
      </c>
      <c r="AG17" s="140" t="str">
        <f t="shared" si="9"/>
        <v/>
      </c>
      <c r="AH17" s="107"/>
      <c r="AI17" s="108" t="str">
        <f t="shared" si="10"/>
        <v/>
      </c>
      <c r="AJ17" s="109" t="str">
        <f t="shared" si="11"/>
        <v/>
      </c>
      <c r="AK17" s="110" t="str">
        <f t="shared" si="12"/>
        <v/>
      </c>
      <c r="AL17" s="111" t="str">
        <f t="shared" si="13"/>
        <v/>
      </c>
      <c r="AM17" s="129" t="str">
        <f t="shared" si="14"/>
        <v/>
      </c>
      <c r="AN17" s="136" t="str">
        <f t="shared" si="15"/>
        <v/>
      </c>
      <c r="AO17" s="112"/>
      <c r="AP17" s="113"/>
      <c r="AQ17" s="114" t="e">
        <f t="shared" ref="AQ15:AQ44" si="37">IF(Y17="6KV CV-3C",VLOOKUP(Z17,充電電流３,4,FALSE),IF(Y17="6KV CV-T",VLOOKUP(Z17,充電電流Ｔ,4,FALSE),VLOOKUP(Z17,ＵＳＥＲ,4,FALSE)))</f>
        <v>#N/A</v>
      </c>
      <c r="AR17" s="115" t="str">
        <f t="shared" si="16"/>
        <v/>
      </c>
      <c r="AS17" s="115" t="str">
        <f t="shared" si="17"/>
        <v/>
      </c>
      <c r="AT17" s="116" t="e">
        <f t="shared" si="18"/>
        <v>#DIV/0!</v>
      </c>
      <c r="AU17" s="114" t="e">
        <f t="shared" si="19"/>
        <v>#N/A</v>
      </c>
      <c r="AV17" s="114" t="e">
        <f t="shared" si="20"/>
        <v>#N/A</v>
      </c>
      <c r="AW17" s="115" t="e">
        <f t="shared" si="21"/>
        <v>#N/A</v>
      </c>
      <c r="AX17" s="115" t="e">
        <f t="shared" si="22"/>
        <v>#N/A</v>
      </c>
      <c r="AY17" s="113" t="e">
        <f t="shared" si="23"/>
        <v>#VALUE!</v>
      </c>
      <c r="AZ17" s="113" t="e">
        <f t="shared" si="24"/>
        <v>#VALUE!</v>
      </c>
      <c r="BA17" s="116" t="e">
        <f t="shared" si="25"/>
        <v>#DIV/0!</v>
      </c>
      <c r="BB17" s="115" t="e">
        <f t="shared" si="26"/>
        <v>#VALUE!</v>
      </c>
      <c r="BC17" s="115" t="e">
        <f t="shared" si="27"/>
        <v>#VALUE!</v>
      </c>
      <c r="BD17" s="115" t="e">
        <f t="shared" si="28"/>
        <v>#N/A</v>
      </c>
      <c r="BE17" s="113" t="e">
        <f t="shared" si="28"/>
        <v>#N/A</v>
      </c>
      <c r="BF17" s="116" t="e">
        <f t="shared" si="29"/>
        <v>#N/A</v>
      </c>
      <c r="BG17" s="113" t="e">
        <f t="shared" si="30"/>
        <v>#N/A</v>
      </c>
      <c r="BH17" s="115" t="e">
        <f t="shared" si="31"/>
        <v>#VALUE!</v>
      </c>
      <c r="BI17" s="115" t="str">
        <f t="shared" si="32"/>
        <v/>
      </c>
      <c r="BJ17" s="113" t="e">
        <f t="shared" si="33"/>
        <v>#N/A</v>
      </c>
      <c r="BK17" s="113" t="e">
        <f t="shared" si="34"/>
        <v>#N/A</v>
      </c>
      <c r="BL17" s="113">
        <f t="shared" si="35"/>
        <v>2</v>
      </c>
      <c r="BM17" s="113"/>
      <c r="BO17" s="21"/>
      <c r="BP17" s="16"/>
      <c r="BQ17" s="21"/>
      <c r="BS17" s="24">
        <f t="shared" ref="BS17:BS45" si="38">IF(OR(G17="",I17="",K17="",M17="",N17="",O17="",P17="",T17="",U17="",Y17="",Z17="",AA17="",AB17="",AH17=""),0,1)</f>
        <v>0</v>
      </c>
      <c r="BT17" s="24">
        <f t="shared" ref="BT17:BT45" si="39">BT16+BS17</f>
        <v>1</v>
      </c>
    </row>
    <row r="18" spans="2:72" s="27" customFormat="1" ht="24" customHeight="1">
      <c r="B18" s="32" t="s">
        <v>105</v>
      </c>
      <c r="C18" s="33" t="s">
        <v>106</v>
      </c>
      <c r="D18" s="98" t="str">
        <f t="shared" si="36"/>
        <v>●</v>
      </c>
      <c r="E18" s="172"/>
      <c r="F18" s="165" t="s">
        <v>132</v>
      </c>
      <c r="G18" s="166" t="s">
        <v>133</v>
      </c>
      <c r="H18" s="150" t="str">
        <f t="shared" ref="H18" si="40">IF(G18="","",IF(G18="D","C","φ"))</f>
        <v>φ</v>
      </c>
      <c r="I18" s="167" t="s">
        <v>133</v>
      </c>
      <c r="J18" s="151" t="str">
        <f t="shared" ref="J18" si="41">IF(I18="","","W")</f>
        <v>W</v>
      </c>
      <c r="K18" s="168">
        <v>6600</v>
      </c>
      <c r="L18" s="153" t="str">
        <f t="shared" ref="L18" si="42">IF(K18="","","V")</f>
        <v>V</v>
      </c>
      <c r="M18" s="169">
        <v>50</v>
      </c>
      <c r="N18" s="170" t="s">
        <v>134</v>
      </c>
      <c r="O18" s="157">
        <v>15000</v>
      </c>
      <c r="P18" s="171">
        <v>1</v>
      </c>
      <c r="Q18" s="146">
        <f t="shared" ref="Q18" si="43">IF(P18="","",(O18*1000*P18)/(SQRT(G18)*K18))</f>
        <v>1312.1597027036951</v>
      </c>
      <c r="R18" s="169"/>
      <c r="S18" s="147">
        <f>IF(OR(AB18="",N(Q18)=0),"",K18*SQRT(BF18^2+BG18^2)/SQRT(BH18^2+BI18^2))</f>
        <v>6557.3170363617473</v>
      </c>
      <c r="T18" s="101">
        <v>1500</v>
      </c>
      <c r="U18" s="102">
        <v>0.8</v>
      </c>
      <c r="V18" s="144">
        <f t="shared" ref="V18" si="44">IF(U18="","",(T18/U18))</f>
        <v>1875</v>
      </c>
      <c r="W18" s="139">
        <f t="shared" ref="W18" si="45">IF(BI18="","",K18/SQRT(BJ18^2+BK18^2))</f>
        <v>148.7316335589976</v>
      </c>
      <c r="X18" s="99">
        <v>300</v>
      </c>
      <c r="Y18" s="103" t="s">
        <v>140</v>
      </c>
      <c r="Z18" s="104">
        <v>100</v>
      </c>
      <c r="AA18" s="100">
        <v>3</v>
      </c>
      <c r="AB18" s="105">
        <v>200</v>
      </c>
      <c r="AC18" s="106" t="s">
        <v>75</v>
      </c>
      <c r="AD18" s="100"/>
      <c r="AE18" s="138">
        <f t="shared" ref="AE18" si="46">IF(AB18="","",(AA18*6.283185307*M18*AQ18*(AB18/1000)*(K18/1.7320508))/1000)</f>
        <v>323.21904810973223</v>
      </c>
      <c r="AF18" s="139">
        <f t="shared" ref="AF18" si="47">IF(AE18="","",AE18*3)</f>
        <v>969.65714432919663</v>
      </c>
      <c r="AG18" s="140">
        <f t="shared" ref="AG18" si="48">IF(AE18="","",AE18*10)</f>
        <v>3232.1904810973224</v>
      </c>
      <c r="AH18" s="107">
        <v>50</v>
      </c>
      <c r="AI18" s="108">
        <f t="shared" ref="AI18" si="49">IF(AB18="","",BL18*W18*(AW18*COS(ATAN(AZ18/AY18))+AX18*SIN(ATAN(AZ18/AY18))))</f>
        <v>3.9814258335035242</v>
      </c>
      <c r="AJ18" s="109">
        <f t="shared" ref="AJ18" si="50">IF(AI18="","",AI18*100/K18)</f>
        <v>6.032463384096249E-2</v>
      </c>
      <c r="AK18" s="110">
        <f t="shared" ref="AK18" si="51">IF(AJ18="","",AW18/SQRT(AW18^2+AX18^2))</f>
        <v>0.89059941919504104</v>
      </c>
      <c r="AL18" s="111">
        <f t="shared" ref="AL18" si="52">IF(T18="","",SQRT(BB18^2+BC18^2)*W18)</f>
        <v>6554.9852886321878</v>
      </c>
      <c r="AM18" s="130">
        <f t="shared" ref="AM18" si="53">IF(AL18="","",AL18*100/K18)</f>
        <v>99.317958918669504</v>
      </c>
      <c r="AN18" s="136">
        <f t="shared" ref="AN18" si="54">IF(BI18="","",IF(BC18&gt;=0,COS(ATAN(BC18/BB18)),-COS(ATAN(BC18/BB18))))</f>
        <v>0.87621590867664711</v>
      </c>
      <c r="AO18" s="112"/>
      <c r="AP18" s="113"/>
      <c r="AQ18" s="114">
        <f t="shared" si="37"/>
        <v>0.45</v>
      </c>
      <c r="AR18" s="115">
        <f t="shared" si="16"/>
        <v>5.0047261674541196E-2</v>
      </c>
      <c r="AS18" s="115">
        <f t="shared" si="17"/>
        <v>0.50049273624759272</v>
      </c>
      <c r="AT18" s="116">
        <f t="shared" si="18"/>
        <v>0</v>
      </c>
      <c r="AU18" s="114">
        <f t="shared" si="19"/>
        <v>0.23899999999999999</v>
      </c>
      <c r="AV18" s="114">
        <f t="shared" si="20"/>
        <v>0.107</v>
      </c>
      <c r="AW18" s="115">
        <f t="shared" si="21"/>
        <v>1.3969001124094845E-2</v>
      </c>
      <c r="AX18" s="115">
        <f t="shared" si="22"/>
        <v>7.1333333333333327E-3</v>
      </c>
      <c r="AY18" s="113">
        <f t="shared" si="23"/>
        <v>32.19120348915213</v>
      </c>
      <c r="AZ18" s="113">
        <f t="shared" si="24"/>
        <v>24.143402616864091</v>
      </c>
      <c r="BA18" s="116">
        <f t="shared" si="25"/>
        <v>3.9762415233445302E-3</v>
      </c>
      <c r="BB18" s="115">
        <f t="shared" si="26"/>
        <v>38.617086719232404</v>
      </c>
      <c r="BC18" s="115">
        <f t="shared" si="27"/>
        <v>21.239397695577811</v>
      </c>
      <c r="BD18" s="115">
        <f t="shared" si="28"/>
        <v>38.6310557203565</v>
      </c>
      <c r="BE18" s="113">
        <f t="shared" si="28"/>
        <v>21.246531028911143</v>
      </c>
      <c r="BF18" s="116">
        <f t="shared" si="29"/>
        <v>38.6310557203565</v>
      </c>
      <c r="BG18" s="113">
        <f t="shared" si="30"/>
        <v>21.246531028911143</v>
      </c>
      <c r="BH18" s="115">
        <f t="shared" si="31"/>
        <v>38.681102982031042</v>
      </c>
      <c r="BI18" s="115">
        <f t="shared" si="32"/>
        <v>21.747023765158737</v>
      </c>
      <c r="BJ18" s="113">
        <f t="shared" si="33"/>
        <v>38.681102982031042</v>
      </c>
      <c r="BK18" s="113">
        <f t="shared" si="34"/>
        <v>21.747023765158737</v>
      </c>
      <c r="BL18" s="113">
        <f t="shared" si="35"/>
        <v>1.7320508075688772</v>
      </c>
      <c r="BM18" s="113"/>
      <c r="BO18" s="21" t="s">
        <v>54</v>
      </c>
      <c r="BP18" s="16"/>
      <c r="BQ18" s="21" t="s">
        <v>128</v>
      </c>
      <c r="BS18" s="24">
        <f t="shared" si="38"/>
        <v>1</v>
      </c>
      <c r="BT18" s="24">
        <f t="shared" si="39"/>
        <v>2</v>
      </c>
    </row>
    <row r="19" spans="2:72" s="27" customFormat="1" ht="24" customHeight="1">
      <c r="B19" s="30"/>
      <c r="C19" s="31"/>
      <c r="D19" s="98" t="str">
        <f t="shared" si="36"/>
        <v>・</v>
      </c>
      <c r="E19" s="172"/>
      <c r="F19" s="165"/>
      <c r="G19" s="166"/>
      <c r="H19" s="150" t="str">
        <f t="shared" si="0"/>
        <v/>
      </c>
      <c r="I19" s="167"/>
      <c r="J19" s="151" t="str">
        <f t="shared" si="1"/>
        <v/>
      </c>
      <c r="K19" s="168"/>
      <c r="L19" s="153" t="str">
        <f t="shared" si="2"/>
        <v/>
      </c>
      <c r="M19" s="169"/>
      <c r="N19" s="170"/>
      <c r="O19" s="157"/>
      <c r="P19" s="171"/>
      <c r="Q19" s="146" t="str">
        <f t="shared" si="3"/>
        <v/>
      </c>
      <c r="R19" s="169"/>
      <c r="S19" s="147" t="str">
        <f t="shared" si="4"/>
        <v/>
      </c>
      <c r="T19" s="101"/>
      <c r="U19" s="102"/>
      <c r="V19" s="144" t="str">
        <f t="shared" si="5"/>
        <v/>
      </c>
      <c r="W19" s="139" t="str">
        <f t="shared" si="6"/>
        <v/>
      </c>
      <c r="X19" s="99"/>
      <c r="Y19" s="103"/>
      <c r="Z19" s="104"/>
      <c r="AA19" s="100"/>
      <c r="AB19" s="105"/>
      <c r="AC19" s="106"/>
      <c r="AD19" s="100"/>
      <c r="AE19" s="138" t="str">
        <f t="shared" si="7"/>
        <v/>
      </c>
      <c r="AF19" s="139" t="str">
        <f t="shared" si="8"/>
        <v/>
      </c>
      <c r="AG19" s="140" t="str">
        <f t="shared" si="9"/>
        <v/>
      </c>
      <c r="AH19" s="107"/>
      <c r="AI19" s="108" t="str">
        <f t="shared" si="10"/>
        <v/>
      </c>
      <c r="AJ19" s="109" t="str">
        <f t="shared" si="11"/>
        <v/>
      </c>
      <c r="AK19" s="110" t="str">
        <f t="shared" si="12"/>
        <v/>
      </c>
      <c r="AL19" s="111" t="str">
        <f t="shared" si="13"/>
        <v/>
      </c>
      <c r="AM19" s="129" t="str">
        <f t="shared" si="14"/>
        <v/>
      </c>
      <c r="AN19" s="136" t="str">
        <f t="shared" si="15"/>
        <v/>
      </c>
      <c r="AO19" s="112"/>
      <c r="AP19" s="113"/>
      <c r="AQ19" s="114" t="e">
        <f t="shared" si="37"/>
        <v>#N/A</v>
      </c>
      <c r="AR19" s="115" t="str">
        <f t="shared" si="16"/>
        <v/>
      </c>
      <c r="AS19" s="115" t="str">
        <f t="shared" si="17"/>
        <v/>
      </c>
      <c r="AT19" s="116" t="e">
        <f t="shared" si="18"/>
        <v>#DIV/0!</v>
      </c>
      <c r="AU19" s="114" t="e">
        <f t="shared" si="19"/>
        <v>#N/A</v>
      </c>
      <c r="AV19" s="114" t="e">
        <f t="shared" si="20"/>
        <v>#N/A</v>
      </c>
      <c r="AW19" s="115" t="e">
        <f t="shared" si="21"/>
        <v>#N/A</v>
      </c>
      <c r="AX19" s="115" t="e">
        <f t="shared" si="22"/>
        <v>#N/A</v>
      </c>
      <c r="AY19" s="113" t="e">
        <f t="shared" si="23"/>
        <v>#VALUE!</v>
      </c>
      <c r="AZ19" s="113" t="e">
        <f t="shared" si="24"/>
        <v>#VALUE!</v>
      </c>
      <c r="BA19" s="116" t="e">
        <f t="shared" si="25"/>
        <v>#DIV/0!</v>
      </c>
      <c r="BB19" s="115" t="e">
        <f t="shared" si="26"/>
        <v>#VALUE!</v>
      </c>
      <c r="BC19" s="115" t="e">
        <f t="shared" si="27"/>
        <v>#VALUE!</v>
      </c>
      <c r="BD19" s="115" t="e">
        <f t="shared" si="28"/>
        <v>#N/A</v>
      </c>
      <c r="BE19" s="113" t="e">
        <f t="shared" si="28"/>
        <v>#N/A</v>
      </c>
      <c r="BF19" s="116" t="e">
        <f t="shared" si="29"/>
        <v>#N/A</v>
      </c>
      <c r="BG19" s="113" t="e">
        <f t="shared" si="30"/>
        <v>#N/A</v>
      </c>
      <c r="BH19" s="115" t="e">
        <f t="shared" si="31"/>
        <v>#VALUE!</v>
      </c>
      <c r="BI19" s="115" t="str">
        <f t="shared" si="32"/>
        <v/>
      </c>
      <c r="BJ19" s="113" t="e">
        <f t="shared" si="33"/>
        <v>#N/A</v>
      </c>
      <c r="BK19" s="113" t="e">
        <f t="shared" si="34"/>
        <v>#N/A</v>
      </c>
      <c r="BL19" s="113">
        <f t="shared" si="35"/>
        <v>2</v>
      </c>
      <c r="BM19" s="113"/>
      <c r="BO19" s="21" t="s">
        <v>55</v>
      </c>
      <c r="BP19" s="16"/>
      <c r="BQ19" s="21" t="s">
        <v>129</v>
      </c>
      <c r="BS19" s="24">
        <f t="shared" si="38"/>
        <v>0</v>
      </c>
      <c r="BT19" s="24">
        <f t="shared" si="39"/>
        <v>2</v>
      </c>
    </row>
    <row r="20" spans="2:72" s="27" customFormat="1" ht="24" customHeight="1">
      <c r="D20" s="98" t="str">
        <f t="shared" si="36"/>
        <v>・</v>
      </c>
      <c r="E20" s="164"/>
      <c r="F20" s="165"/>
      <c r="G20" s="166"/>
      <c r="H20" s="150" t="str">
        <f t="shared" si="0"/>
        <v/>
      </c>
      <c r="I20" s="167"/>
      <c r="J20" s="151" t="str">
        <f t="shared" si="1"/>
        <v/>
      </c>
      <c r="K20" s="168"/>
      <c r="L20" s="153" t="str">
        <f t="shared" si="2"/>
        <v/>
      </c>
      <c r="M20" s="169"/>
      <c r="N20" s="170"/>
      <c r="O20" s="157"/>
      <c r="P20" s="171"/>
      <c r="Q20" s="146" t="str">
        <f t="shared" si="3"/>
        <v/>
      </c>
      <c r="R20" s="169"/>
      <c r="S20" s="147" t="str">
        <f t="shared" si="4"/>
        <v/>
      </c>
      <c r="T20" s="101"/>
      <c r="U20" s="102"/>
      <c r="V20" s="144" t="str">
        <f t="shared" si="5"/>
        <v/>
      </c>
      <c r="W20" s="139" t="str">
        <f t="shared" si="6"/>
        <v/>
      </c>
      <c r="X20" s="99"/>
      <c r="Y20" s="103"/>
      <c r="Z20" s="104"/>
      <c r="AA20" s="100"/>
      <c r="AB20" s="105"/>
      <c r="AC20" s="106"/>
      <c r="AD20" s="100"/>
      <c r="AE20" s="138" t="str">
        <f t="shared" si="7"/>
        <v/>
      </c>
      <c r="AF20" s="139" t="str">
        <f t="shared" si="8"/>
        <v/>
      </c>
      <c r="AG20" s="140" t="str">
        <f t="shared" si="9"/>
        <v/>
      </c>
      <c r="AH20" s="107"/>
      <c r="AI20" s="108" t="str">
        <f t="shared" si="10"/>
        <v/>
      </c>
      <c r="AJ20" s="109" t="str">
        <f t="shared" si="11"/>
        <v/>
      </c>
      <c r="AK20" s="110" t="str">
        <f t="shared" si="12"/>
        <v/>
      </c>
      <c r="AL20" s="111" t="str">
        <f t="shared" si="13"/>
        <v/>
      </c>
      <c r="AM20" s="129" t="str">
        <f t="shared" si="14"/>
        <v/>
      </c>
      <c r="AN20" s="136" t="str">
        <f t="shared" si="15"/>
        <v/>
      </c>
      <c r="AO20" s="112"/>
      <c r="AP20" s="113"/>
      <c r="AQ20" s="114" t="e">
        <f t="shared" si="37"/>
        <v>#N/A</v>
      </c>
      <c r="AR20" s="115" t="str">
        <f t="shared" si="16"/>
        <v/>
      </c>
      <c r="AS20" s="115" t="str">
        <f t="shared" si="17"/>
        <v/>
      </c>
      <c r="AT20" s="116" t="e">
        <f t="shared" si="18"/>
        <v>#DIV/0!</v>
      </c>
      <c r="AU20" s="114" t="e">
        <f t="shared" si="19"/>
        <v>#N/A</v>
      </c>
      <c r="AV20" s="114" t="e">
        <f t="shared" si="20"/>
        <v>#N/A</v>
      </c>
      <c r="AW20" s="115" t="e">
        <f t="shared" si="21"/>
        <v>#N/A</v>
      </c>
      <c r="AX20" s="115" t="e">
        <f t="shared" si="22"/>
        <v>#N/A</v>
      </c>
      <c r="AY20" s="113" t="e">
        <f t="shared" si="23"/>
        <v>#VALUE!</v>
      </c>
      <c r="AZ20" s="113" t="e">
        <f t="shared" si="24"/>
        <v>#VALUE!</v>
      </c>
      <c r="BA20" s="116" t="e">
        <f t="shared" si="25"/>
        <v>#DIV/0!</v>
      </c>
      <c r="BB20" s="115" t="e">
        <f t="shared" si="26"/>
        <v>#VALUE!</v>
      </c>
      <c r="BC20" s="115" t="e">
        <f t="shared" si="27"/>
        <v>#VALUE!</v>
      </c>
      <c r="BD20" s="115" t="e">
        <f t="shared" si="28"/>
        <v>#N/A</v>
      </c>
      <c r="BE20" s="113" t="e">
        <f t="shared" si="28"/>
        <v>#N/A</v>
      </c>
      <c r="BF20" s="116" t="e">
        <f t="shared" si="29"/>
        <v>#N/A</v>
      </c>
      <c r="BG20" s="113" t="e">
        <f t="shared" si="30"/>
        <v>#N/A</v>
      </c>
      <c r="BH20" s="115" t="e">
        <f t="shared" si="31"/>
        <v>#VALUE!</v>
      </c>
      <c r="BI20" s="115" t="str">
        <f t="shared" si="32"/>
        <v/>
      </c>
      <c r="BJ20" s="113" t="e">
        <f t="shared" si="33"/>
        <v>#N/A</v>
      </c>
      <c r="BK20" s="113" t="e">
        <f t="shared" si="34"/>
        <v>#N/A</v>
      </c>
      <c r="BL20" s="113">
        <f t="shared" si="35"/>
        <v>2</v>
      </c>
      <c r="BM20" s="113"/>
      <c r="BO20" s="21" t="s">
        <v>56</v>
      </c>
      <c r="BP20" s="16"/>
      <c r="BQ20" s="21"/>
      <c r="BS20" s="24">
        <f t="shared" si="38"/>
        <v>0</v>
      </c>
      <c r="BT20" s="24">
        <f t="shared" si="39"/>
        <v>2</v>
      </c>
    </row>
    <row r="21" spans="2:72" s="27" customFormat="1" ht="24" customHeight="1">
      <c r="D21" s="98" t="str">
        <f t="shared" si="36"/>
        <v>・</v>
      </c>
      <c r="E21" s="172"/>
      <c r="F21" s="165"/>
      <c r="G21" s="166"/>
      <c r="H21" s="150" t="str">
        <f t="shared" si="0"/>
        <v/>
      </c>
      <c r="I21" s="167"/>
      <c r="J21" s="151" t="str">
        <f t="shared" si="1"/>
        <v/>
      </c>
      <c r="K21" s="168"/>
      <c r="L21" s="153" t="str">
        <f t="shared" si="2"/>
        <v/>
      </c>
      <c r="M21" s="169"/>
      <c r="N21" s="170"/>
      <c r="O21" s="157"/>
      <c r="P21" s="171"/>
      <c r="Q21" s="146" t="str">
        <f t="shared" si="3"/>
        <v/>
      </c>
      <c r="R21" s="169"/>
      <c r="S21" s="147" t="str">
        <f t="shared" si="4"/>
        <v/>
      </c>
      <c r="T21" s="101"/>
      <c r="U21" s="102"/>
      <c r="V21" s="144" t="str">
        <f t="shared" si="5"/>
        <v/>
      </c>
      <c r="W21" s="139" t="str">
        <f t="shared" si="6"/>
        <v/>
      </c>
      <c r="X21" s="99"/>
      <c r="Y21" s="103"/>
      <c r="Z21" s="104"/>
      <c r="AA21" s="100"/>
      <c r="AB21" s="105"/>
      <c r="AC21" s="106"/>
      <c r="AD21" s="100"/>
      <c r="AE21" s="138" t="str">
        <f t="shared" si="7"/>
        <v/>
      </c>
      <c r="AF21" s="139" t="str">
        <f t="shared" si="8"/>
        <v/>
      </c>
      <c r="AG21" s="140" t="str">
        <f t="shared" si="9"/>
        <v/>
      </c>
      <c r="AH21" s="107"/>
      <c r="AI21" s="108" t="str">
        <f t="shared" si="10"/>
        <v/>
      </c>
      <c r="AJ21" s="109" t="str">
        <f t="shared" si="11"/>
        <v/>
      </c>
      <c r="AK21" s="110" t="str">
        <f t="shared" si="12"/>
        <v/>
      </c>
      <c r="AL21" s="111" t="str">
        <f t="shared" si="13"/>
        <v/>
      </c>
      <c r="AM21" s="129" t="str">
        <f t="shared" si="14"/>
        <v/>
      </c>
      <c r="AN21" s="136" t="str">
        <f t="shared" si="15"/>
        <v/>
      </c>
      <c r="AO21" s="112"/>
      <c r="AP21" s="113"/>
      <c r="AQ21" s="114" t="e">
        <f t="shared" si="37"/>
        <v>#N/A</v>
      </c>
      <c r="AR21" s="115" t="str">
        <f t="shared" si="16"/>
        <v/>
      </c>
      <c r="AS21" s="115" t="str">
        <f t="shared" si="17"/>
        <v/>
      </c>
      <c r="AT21" s="116" t="e">
        <f t="shared" si="18"/>
        <v>#DIV/0!</v>
      </c>
      <c r="AU21" s="114" t="e">
        <f t="shared" si="19"/>
        <v>#N/A</v>
      </c>
      <c r="AV21" s="114" t="e">
        <f t="shared" si="20"/>
        <v>#N/A</v>
      </c>
      <c r="AW21" s="115" t="e">
        <f t="shared" si="21"/>
        <v>#N/A</v>
      </c>
      <c r="AX21" s="115" t="e">
        <f t="shared" si="22"/>
        <v>#N/A</v>
      </c>
      <c r="AY21" s="113" t="e">
        <f t="shared" si="23"/>
        <v>#VALUE!</v>
      </c>
      <c r="AZ21" s="113" t="e">
        <f t="shared" si="24"/>
        <v>#VALUE!</v>
      </c>
      <c r="BA21" s="116" t="e">
        <f t="shared" si="25"/>
        <v>#DIV/0!</v>
      </c>
      <c r="BB21" s="115" t="e">
        <f t="shared" si="26"/>
        <v>#VALUE!</v>
      </c>
      <c r="BC21" s="115" t="e">
        <f t="shared" si="27"/>
        <v>#VALUE!</v>
      </c>
      <c r="BD21" s="115" t="e">
        <f t="shared" si="28"/>
        <v>#N/A</v>
      </c>
      <c r="BE21" s="113" t="e">
        <f t="shared" si="28"/>
        <v>#N/A</v>
      </c>
      <c r="BF21" s="116" t="e">
        <f t="shared" si="29"/>
        <v>#N/A</v>
      </c>
      <c r="BG21" s="113" t="e">
        <f t="shared" si="30"/>
        <v>#N/A</v>
      </c>
      <c r="BH21" s="115" t="e">
        <f t="shared" si="31"/>
        <v>#VALUE!</v>
      </c>
      <c r="BI21" s="115" t="str">
        <f t="shared" si="32"/>
        <v/>
      </c>
      <c r="BJ21" s="113" t="e">
        <f t="shared" si="33"/>
        <v>#N/A</v>
      </c>
      <c r="BK21" s="113" t="e">
        <f t="shared" si="34"/>
        <v>#N/A</v>
      </c>
      <c r="BL21" s="113">
        <f t="shared" si="35"/>
        <v>2</v>
      </c>
      <c r="BM21" s="113"/>
      <c r="BO21" s="21" t="s">
        <v>57</v>
      </c>
      <c r="BP21" s="16"/>
      <c r="BQ21" s="21"/>
      <c r="BS21" s="24">
        <f t="shared" si="38"/>
        <v>0</v>
      </c>
      <c r="BT21" s="24">
        <f t="shared" si="39"/>
        <v>2</v>
      </c>
    </row>
    <row r="22" spans="2:72" s="27" customFormat="1" ht="24" customHeight="1">
      <c r="B22" s="117"/>
      <c r="D22" s="98" t="str">
        <f t="shared" si="36"/>
        <v>・</v>
      </c>
      <c r="E22" s="172"/>
      <c r="F22" s="165"/>
      <c r="G22" s="166"/>
      <c r="H22" s="150" t="str">
        <f t="shared" si="0"/>
        <v/>
      </c>
      <c r="I22" s="167"/>
      <c r="J22" s="151" t="str">
        <f t="shared" si="1"/>
        <v/>
      </c>
      <c r="K22" s="168"/>
      <c r="L22" s="153" t="str">
        <f t="shared" si="2"/>
        <v/>
      </c>
      <c r="M22" s="169"/>
      <c r="N22" s="170"/>
      <c r="O22" s="157"/>
      <c r="P22" s="171"/>
      <c r="Q22" s="146" t="str">
        <f t="shared" si="3"/>
        <v/>
      </c>
      <c r="R22" s="169"/>
      <c r="S22" s="147" t="str">
        <f t="shared" si="4"/>
        <v/>
      </c>
      <c r="T22" s="101"/>
      <c r="U22" s="102"/>
      <c r="V22" s="144" t="str">
        <f t="shared" si="5"/>
        <v/>
      </c>
      <c r="W22" s="139" t="str">
        <f t="shared" si="6"/>
        <v/>
      </c>
      <c r="X22" s="99"/>
      <c r="Y22" s="103"/>
      <c r="Z22" s="104"/>
      <c r="AA22" s="100"/>
      <c r="AB22" s="105"/>
      <c r="AC22" s="106"/>
      <c r="AD22" s="100"/>
      <c r="AE22" s="138" t="str">
        <f t="shared" si="7"/>
        <v/>
      </c>
      <c r="AF22" s="139" t="str">
        <f t="shared" si="8"/>
        <v/>
      </c>
      <c r="AG22" s="140" t="str">
        <f t="shared" si="9"/>
        <v/>
      </c>
      <c r="AH22" s="107"/>
      <c r="AI22" s="108" t="str">
        <f t="shared" si="10"/>
        <v/>
      </c>
      <c r="AJ22" s="109" t="str">
        <f t="shared" si="11"/>
        <v/>
      </c>
      <c r="AK22" s="110" t="str">
        <f t="shared" si="12"/>
        <v/>
      </c>
      <c r="AL22" s="111" t="str">
        <f t="shared" si="13"/>
        <v/>
      </c>
      <c r="AM22" s="129" t="str">
        <f t="shared" si="14"/>
        <v/>
      </c>
      <c r="AN22" s="136" t="str">
        <f t="shared" si="15"/>
        <v/>
      </c>
      <c r="AO22" s="112"/>
      <c r="AP22" s="113"/>
      <c r="AQ22" s="114" t="e">
        <f t="shared" si="37"/>
        <v>#N/A</v>
      </c>
      <c r="AR22" s="115" t="str">
        <f t="shared" si="16"/>
        <v/>
      </c>
      <c r="AS22" s="115" t="str">
        <f t="shared" si="17"/>
        <v/>
      </c>
      <c r="AT22" s="116" t="e">
        <f t="shared" si="18"/>
        <v>#DIV/0!</v>
      </c>
      <c r="AU22" s="114" t="e">
        <f t="shared" si="19"/>
        <v>#N/A</v>
      </c>
      <c r="AV22" s="114" t="e">
        <f t="shared" si="20"/>
        <v>#N/A</v>
      </c>
      <c r="AW22" s="115" t="e">
        <f t="shared" si="21"/>
        <v>#N/A</v>
      </c>
      <c r="AX22" s="115" t="e">
        <f t="shared" si="22"/>
        <v>#N/A</v>
      </c>
      <c r="AY22" s="113" t="e">
        <f t="shared" si="23"/>
        <v>#VALUE!</v>
      </c>
      <c r="AZ22" s="113" t="e">
        <f t="shared" si="24"/>
        <v>#VALUE!</v>
      </c>
      <c r="BA22" s="116" t="e">
        <f t="shared" si="25"/>
        <v>#DIV/0!</v>
      </c>
      <c r="BB22" s="115" t="e">
        <f t="shared" si="26"/>
        <v>#VALUE!</v>
      </c>
      <c r="BC22" s="115" t="e">
        <f t="shared" si="27"/>
        <v>#VALUE!</v>
      </c>
      <c r="BD22" s="115" t="e">
        <f t="shared" si="28"/>
        <v>#N/A</v>
      </c>
      <c r="BE22" s="113" t="e">
        <f t="shared" si="28"/>
        <v>#N/A</v>
      </c>
      <c r="BF22" s="116" t="e">
        <f t="shared" si="29"/>
        <v>#N/A</v>
      </c>
      <c r="BG22" s="113" t="e">
        <f t="shared" si="30"/>
        <v>#N/A</v>
      </c>
      <c r="BH22" s="115" t="e">
        <f t="shared" si="31"/>
        <v>#VALUE!</v>
      </c>
      <c r="BI22" s="115" t="str">
        <f t="shared" si="32"/>
        <v/>
      </c>
      <c r="BJ22" s="113" t="e">
        <f t="shared" si="33"/>
        <v>#N/A</v>
      </c>
      <c r="BK22" s="113" t="e">
        <f t="shared" si="34"/>
        <v>#N/A</v>
      </c>
      <c r="BL22" s="113">
        <f t="shared" si="35"/>
        <v>2</v>
      </c>
      <c r="BM22" s="113"/>
      <c r="BO22" s="21" t="s">
        <v>58</v>
      </c>
      <c r="BP22" s="16"/>
      <c r="BQ22" s="21"/>
      <c r="BS22" s="24">
        <f t="shared" si="38"/>
        <v>0</v>
      </c>
      <c r="BT22" s="24">
        <f t="shared" si="39"/>
        <v>2</v>
      </c>
    </row>
    <row r="23" spans="2:72" s="27" customFormat="1" ht="24" customHeight="1">
      <c r="D23" s="98" t="str">
        <f t="shared" si="36"/>
        <v>●</v>
      </c>
      <c r="E23" s="172"/>
      <c r="F23" s="173" t="s">
        <v>142</v>
      </c>
      <c r="G23" s="166" t="s">
        <v>133</v>
      </c>
      <c r="H23" s="150" t="str">
        <f t="shared" ref="H23" si="55">IF(G23="","",IF(G23="D","C","φ"))</f>
        <v>φ</v>
      </c>
      <c r="I23" s="167" t="s">
        <v>133</v>
      </c>
      <c r="J23" s="151" t="str">
        <f t="shared" ref="J23" si="56">IF(I23="","","W")</f>
        <v>W</v>
      </c>
      <c r="K23" s="168">
        <v>6600</v>
      </c>
      <c r="L23" s="153" t="str">
        <f t="shared" ref="L23" si="57">IF(K23="","","V")</f>
        <v>V</v>
      </c>
      <c r="M23" s="169">
        <v>60</v>
      </c>
      <c r="N23" s="170" t="s">
        <v>134</v>
      </c>
      <c r="O23" s="157">
        <v>15000</v>
      </c>
      <c r="P23" s="171">
        <v>1</v>
      </c>
      <c r="Q23" s="146">
        <f t="shared" ref="Q23" si="58">IF(P23="","",(O23*1000*P23)/(SQRT(G23)*K23))</f>
        <v>1312.1597027036951</v>
      </c>
      <c r="R23" s="169">
        <v>1000</v>
      </c>
      <c r="S23" s="147">
        <f>IF(OR(AB23="",N(Q23)=0),"",K23*SQRT(BF23^2+BG23^2)/SQRT(BH23^2+BI23^2))</f>
        <v>6628.4178490395743</v>
      </c>
      <c r="T23" s="101">
        <v>1000</v>
      </c>
      <c r="U23" s="102">
        <v>0.8</v>
      </c>
      <c r="V23" s="144">
        <f t="shared" ref="V23" si="59">IF(U23="","",(T23/U23))</f>
        <v>1250</v>
      </c>
      <c r="W23" s="139">
        <f t="shared" ref="W23" si="60">IF(BI23="","",K23/SQRT(BJ23^2+BK23^2))</f>
        <v>89.924260747424157</v>
      </c>
      <c r="X23" s="99">
        <v>500</v>
      </c>
      <c r="Y23" s="103" t="s">
        <v>141</v>
      </c>
      <c r="Z23" s="104">
        <v>38</v>
      </c>
      <c r="AA23" s="100">
        <v>3</v>
      </c>
      <c r="AB23" s="105">
        <v>150</v>
      </c>
      <c r="AC23" s="106" t="s">
        <v>75</v>
      </c>
      <c r="AD23" s="100"/>
      <c r="AE23" s="138">
        <f t="shared" ref="AE23" si="61">IF(AB23="","",(AA23*6.283185307*M23*AQ23*(AB23/1000)*(K23/1.7320508))/1000)</f>
        <v>206.86019079022861</v>
      </c>
      <c r="AF23" s="139">
        <f t="shared" ref="AF23" si="62">IF(AE23="","",AE23*3)</f>
        <v>620.58057237068579</v>
      </c>
      <c r="AG23" s="140">
        <f t="shared" ref="AG23" si="63">IF(AE23="","",AE23*10)</f>
        <v>2068.6019079022863</v>
      </c>
      <c r="AH23" s="107">
        <v>50</v>
      </c>
      <c r="AI23" s="108">
        <f t="shared" ref="AI23" si="64">IF(AB23="","",BL23*W23*(AW23*COS(ATAN(AZ23/AY23))+AX23*SIN(ATAN(AZ23/AY23))))</f>
        <v>4.0248166781329582</v>
      </c>
      <c r="AJ23" s="109">
        <f t="shared" ref="AJ23" si="65">IF(AI23="","",AI23*100/K23)</f>
        <v>6.0982070880802396E-2</v>
      </c>
      <c r="AK23" s="110">
        <f t="shared" ref="AK23" si="66">IF(AJ23="","",AW23/SQRT(AW23^2+AX23^2))</f>
        <v>0.97323302960313052</v>
      </c>
      <c r="AL23" s="111">
        <f t="shared" ref="AL23" si="67">IF(T23="","",SQRT(BB23^2+BC23^2)*W23)</f>
        <v>6582.0458817486988</v>
      </c>
      <c r="AM23" s="130">
        <f t="shared" ref="AM23" si="68">IF(AL23="","",AL23*100/K23)</f>
        <v>99.727967905283322</v>
      </c>
      <c r="AN23" s="136">
        <f t="shared" ref="AN23" si="69">IF(BI23="","",IF(BC23&gt;=0,COS(ATAN(BC23/BB23)),-COS(ATAN(BC23/BB23))))</f>
        <v>0.97014250014533199</v>
      </c>
      <c r="AO23" s="112"/>
      <c r="AP23" s="113"/>
      <c r="AQ23" s="114">
        <f t="shared" si="37"/>
        <v>0.32</v>
      </c>
      <c r="AR23" s="115">
        <f t="shared" si="16"/>
        <v>5.0047261674541196E-2</v>
      </c>
      <c r="AS23" s="115">
        <f t="shared" si="17"/>
        <v>0.50049273624759272</v>
      </c>
      <c r="AT23" s="116">
        <f t="shared" si="18"/>
        <v>1.3254138411148433E-2</v>
      </c>
      <c r="AU23" s="114">
        <f t="shared" si="19"/>
        <v>0.626</v>
      </c>
      <c r="AV23" s="114">
        <f t="shared" si="20"/>
        <v>0.108</v>
      </c>
      <c r="AW23" s="115">
        <f t="shared" si="21"/>
        <v>2.7441196768880877E-2</v>
      </c>
      <c r="AX23" s="115">
        <f t="shared" si="22"/>
        <v>6.4799999999999996E-3</v>
      </c>
      <c r="AY23" s="113">
        <f t="shared" si="23"/>
        <v>48.286805233728195</v>
      </c>
      <c r="AZ23" s="113">
        <f t="shared" si="24"/>
        <v>36.215103925296134</v>
      </c>
      <c r="BA23" s="116">
        <f t="shared" si="25"/>
        <v>6.6270692055742167E-3</v>
      </c>
      <c r="BB23" s="115">
        <f t="shared" si="26"/>
        <v>71.010007696659102</v>
      </c>
      <c r="BC23" s="115">
        <f t="shared" si="27"/>
        <v>17.752501924164758</v>
      </c>
      <c r="BD23" s="115">
        <f t="shared" si="28"/>
        <v>71.037448893427978</v>
      </c>
      <c r="BE23" s="113">
        <f t="shared" si="28"/>
        <v>17.758981924164758</v>
      </c>
      <c r="BF23" s="116">
        <f t="shared" si="29"/>
        <v>48.287293737528174</v>
      </c>
      <c r="BG23" s="113">
        <f t="shared" si="30"/>
        <v>-36.234267316226813</v>
      </c>
      <c r="BH23" s="115">
        <f t="shared" si="31"/>
        <v>48.337340999202716</v>
      </c>
      <c r="BI23" s="115">
        <f t="shared" si="32"/>
        <v>-35.733774579979219</v>
      </c>
      <c r="BJ23" s="113">
        <f t="shared" si="33"/>
        <v>71.087496155102514</v>
      </c>
      <c r="BK23" s="113">
        <f t="shared" si="34"/>
        <v>18.259474660412351</v>
      </c>
      <c r="BL23" s="113">
        <f t="shared" si="35"/>
        <v>1.7320508075688772</v>
      </c>
      <c r="BM23" s="113"/>
      <c r="BO23" s="21" t="s">
        <v>59</v>
      </c>
      <c r="BP23" s="16"/>
      <c r="BQ23" s="21"/>
      <c r="BS23" s="24">
        <f t="shared" si="38"/>
        <v>1</v>
      </c>
      <c r="BT23" s="24">
        <f t="shared" si="39"/>
        <v>3</v>
      </c>
    </row>
    <row r="24" spans="2:72" s="27" customFormat="1" ht="24" customHeight="1">
      <c r="D24" s="98" t="str">
        <f t="shared" si="36"/>
        <v>・</v>
      </c>
      <c r="E24" s="172"/>
      <c r="F24" s="165"/>
      <c r="G24" s="166"/>
      <c r="H24" s="150" t="str">
        <f t="shared" si="0"/>
        <v/>
      </c>
      <c r="I24" s="167"/>
      <c r="J24" s="151" t="str">
        <f t="shared" si="1"/>
        <v/>
      </c>
      <c r="K24" s="168"/>
      <c r="L24" s="153" t="str">
        <f t="shared" si="2"/>
        <v/>
      </c>
      <c r="M24" s="169"/>
      <c r="N24" s="170"/>
      <c r="O24" s="157"/>
      <c r="P24" s="171"/>
      <c r="Q24" s="146" t="str">
        <f t="shared" si="3"/>
        <v/>
      </c>
      <c r="R24" s="169"/>
      <c r="S24" s="147" t="str">
        <f t="shared" si="4"/>
        <v/>
      </c>
      <c r="T24" s="101"/>
      <c r="U24" s="102"/>
      <c r="V24" s="144" t="str">
        <f t="shared" si="5"/>
        <v/>
      </c>
      <c r="W24" s="139" t="str">
        <f t="shared" si="6"/>
        <v/>
      </c>
      <c r="X24" s="99"/>
      <c r="Y24" s="103"/>
      <c r="Z24" s="104"/>
      <c r="AA24" s="100"/>
      <c r="AB24" s="105"/>
      <c r="AC24" s="106"/>
      <c r="AD24" s="100"/>
      <c r="AE24" s="138" t="str">
        <f t="shared" si="7"/>
        <v/>
      </c>
      <c r="AF24" s="139" t="str">
        <f t="shared" si="8"/>
        <v/>
      </c>
      <c r="AG24" s="140" t="str">
        <f t="shared" si="9"/>
        <v/>
      </c>
      <c r="AH24" s="107"/>
      <c r="AI24" s="108" t="str">
        <f t="shared" si="10"/>
        <v/>
      </c>
      <c r="AJ24" s="109" t="str">
        <f t="shared" si="11"/>
        <v/>
      </c>
      <c r="AK24" s="110" t="str">
        <f t="shared" si="12"/>
        <v/>
      </c>
      <c r="AL24" s="111" t="str">
        <f t="shared" si="13"/>
        <v/>
      </c>
      <c r="AM24" s="129" t="str">
        <f t="shared" si="14"/>
        <v/>
      </c>
      <c r="AN24" s="136" t="str">
        <f t="shared" si="15"/>
        <v/>
      </c>
      <c r="AO24" s="112"/>
      <c r="AP24" s="113"/>
      <c r="AQ24" s="114" t="e">
        <f t="shared" si="37"/>
        <v>#N/A</v>
      </c>
      <c r="AR24" s="115" t="str">
        <f t="shared" si="16"/>
        <v/>
      </c>
      <c r="AS24" s="115" t="str">
        <f t="shared" si="17"/>
        <v/>
      </c>
      <c r="AT24" s="116" t="e">
        <f t="shared" si="18"/>
        <v>#DIV/0!</v>
      </c>
      <c r="AU24" s="114" t="e">
        <f t="shared" si="19"/>
        <v>#N/A</v>
      </c>
      <c r="AV24" s="114" t="e">
        <f t="shared" si="20"/>
        <v>#N/A</v>
      </c>
      <c r="AW24" s="115" t="e">
        <f t="shared" si="21"/>
        <v>#N/A</v>
      </c>
      <c r="AX24" s="115" t="e">
        <f t="shared" si="22"/>
        <v>#N/A</v>
      </c>
      <c r="AY24" s="113" t="e">
        <f t="shared" si="23"/>
        <v>#VALUE!</v>
      </c>
      <c r="AZ24" s="113" t="e">
        <f t="shared" si="24"/>
        <v>#VALUE!</v>
      </c>
      <c r="BA24" s="116" t="e">
        <f t="shared" si="25"/>
        <v>#DIV/0!</v>
      </c>
      <c r="BB24" s="115" t="e">
        <f t="shared" si="26"/>
        <v>#VALUE!</v>
      </c>
      <c r="BC24" s="115" t="e">
        <f t="shared" si="27"/>
        <v>#VALUE!</v>
      </c>
      <c r="BD24" s="115" t="e">
        <f t="shared" si="28"/>
        <v>#N/A</v>
      </c>
      <c r="BE24" s="113" t="e">
        <f t="shared" si="28"/>
        <v>#N/A</v>
      </c>
      <c r="BF24" s="116" t="e">
        <f t="shared" si="29"/>
        <v>#N/A</v>
      </c>
      <c r="BG24" s="113" t="e">
        <f t="shared" si="30"/>
        <v>#N/A</v>
      </c>
      <c r="BH24" s="115" t="e">
        <f t="shared" si="31"/>
        <v>#VALUE!</v>
      </c>
      <c r="BI24" s="115" t="str">
        <f t="shared" si="32"/>
        <v/>
      </c>
      <c r="BJ24" s="113" t="e">
        <f t="shared" si="33"/>
        <v>#N/A</v>
      </c>
      <c r="BK24" s="113" t="e">
        <f t="shared" si="34"/>
        <v>#N/A</v>
      </c>
      <c r="BL24" s="113">
        <f t="shared" si="35"/>
        <v>2</v>
      </c>
      <c r="BM24" s="113"/>
      <c r="BO24" s="21" t="s">
        <v>60</v>
      </c>
      <c r="BP24" s="16"/>
      <c r="BQ24" s="21"/>
      <c r="BS24" s="24">
        <f t="shared" si="38"/>
        <v>0</v>
      </c>
      <c r="BT24" s="24">
        <f t="shared" si="39"/>
        <v>3</v>
      </c>
    </row>
    <row r="25" spans="2:72" s="27" customFormat="1" ht="24" customHeight="1">
      <c r="D25" s="98" t="str">
        <f t="shared" si="36"/>
        <v>●</v>
      </c>
      <c r="E25" s="172"/>
      <c r="F25" s="173" t="s">
        <v>142</v>
      </c>
      <c r="G25" s="166" t="s">
        <v>133</v>
      </c>
      <c r="H25" s="150" t="str">
        <f t="shared" ref="H25" si="70">IF(G25="","",IF(G25="D","C","φ"))</f>
        <v>φ</v>
      </c>
      <c r="I25" s="167" t="s">
        <v>133</v>
      </c>
      <c r="J25" s="151" t="str">
        <f t="shared" ref="J25" si="71">IF(I25="","","W")</f>
        <v>W</v>
      </c>
      <c r="K25" s="168">
        <v>6600</v>
      </c>
      <c r="L25" s="153" t="str">
        <f t="shared" ref="L25" si="72">IF(K25="","","V")</f>
        <v>V</v>
      </c>
      <c r="M25" s="169">
        <v>50</v>
      </c>
      <c r="N25" s="170" t="s">
        <v>134</v>
      </c>
      <c r="O25" s="157">
        <v>15000</v>
      </c>
      <c r="P25" s="171">
        <v>1</v>
      </c>
      <c r="Q25" s="146">
        <f t="shared" ref="Q25" si="73">IF(P25="","",(O25*1000*P25)/(SQRT(G25)*K25))</f>
        <v>1312.1597027036951</v>
      </c>
      <c r="R25" s="169">
        <v>1000</v>
      </c>
      <c r="S25" s="147">
        <f>IF(OR(AB25="",N(Q25)=0),"",K25*SQRT(BF25^2+BG25^2)/SQRT(BH25^2+BI25^2))</f>
        <v>6609.539751233785</v>
      </c>
      <c r="T25" s="101">
        <v>1500</v>
      </c>
      <c r="U25" s="102">
        <v>0.8</v>
      </c>
      <c r="V25" s="144">
        <f t="shared" ref="V25" si="74">IF(U25="","",(T25/U25))</f>
        <v>1875</v>
      </c>
      <c r="W25" s="139">
        <f t="shared" ref="W25" si="75">IF(BI25="","",K25/SQRT(BJ25^2+BK25^2))</f>
        <v>141.36197730728631</v>
      </c>
      <c r="X25" s="99">
        <v>500</v>
      </c>
      <c r="Y25" s="103" t="s">
        <v>141</v>
      </c>
      <c r="Z25" s="104">
        <v>38</v>
      </c>
      <c r="AA25" s="100">
        <v>3</v>
      </c>
      <c r="AB25" s="105">
        <v>100</v>
      </c>
      <c r="AC25" s="106" t="s">
        <v>75</v>
      </c>
      <c r="AD25" s="100"/>
      <c r="AE25" s="138">
        <f t="shared" ref="AE25" si="76">IF(AB25="","",(AA25*6.283185307*M25*AQ25*(AB25/1000)*(K25/1.7320508))/1000)</f>
        <v>114.92232821679366</v>
      </c>
      <c r="AF25" s="139">
        <f t="shared" ref="AF25" si="77">IF(AE25="","",AE25*3)</f>
        <v>344.766984650381</v>
      </c>
      <c r="AG25" s="140">
        <f t="shared" ref="AG25" si="78">IF(AE25="","",AE25*10)</f>
        <v>1149.2232821679365</v>
      </c>
      <c r="AH25" s="107">
        <v>50</v>
      </c>
      <c r="AI25" s="108">
        <f t="shared" ref="AI25" si="79">IF(AB25="","",BL25*W25*(AW25*COS(ATAN(AZ25/AY25))+AX25*SIN(ATAN(AZ25/AY25))))</f>
        <v>4.1122653664140163</v>
      </c>
      <c r="AJ25" s="109">
        <f t="shared" ref="AJ25" si="80">IF(AI25="","",AI25*100/K25)</f>
        <v>6.2307051006272977E-2</v>
      </c>
      <c r="AK25" s="110">
        <f t="shared" ref="AK25" si="81">IF(AJ25="","",AW25/SQRT(AW25^2+AX25^2))</f>
        <v>0.98118272727457323</v>
      </c>
      <c r="AL25" s="111">
        <f t="shared" ref="AL25" si="82">IF(T25="","",SQRT(BB25^2+BC25^2)*W25)</f>
        <v>6563.3829477804202</v>
      </c>
      <c r="AM25" s="130">
        <f t="shared" ref="AM25" si="83">IF(AL25="","",AL25*100/K25)</f>
        <v>99.445196178491216</v>
      </c>
      <c r="AN25" s="136">
        <f t="shared" ref="AN25" si="84">IF(BI25="","",IF(BC25&gt;=0,COS(ATAN(BC25/BB25)),-COS(ATAN(BC25/BB25))))</f>
        <v>0.92307692307692313</v>
      </c>
      <c r="AO25" s="112"/>
      <c r="AP25" s="113"/>
      <c r="AQ25" s="114">
        <f t="shared" si="37"/>
        <v>0.32</v>
      </c>
      <c r="AR25" s="115">
        <f t="shared" si="16"/>
        <v>5.0047261674541196E-2</v>
      </c>
      <c r="AS25" s="115">
        <f t="shared" si="17"/>
        <v>0.50049273624759272</v>
      </c>
      <c r="AT25" s="116">
        <f t="shared" si="18"/>
        <v>1.3254138411148433E-2</v>
      </c>
      <c r="AU25" s="114">
        <f t="shared" si="19"/>
        <v>0.626</v>
      </c>
      <c r="AV25" s="114">
        <f t="shared" si="20"/>
        <v>0.108</v>
      </c>
      <c r="AW25" s="115">
        <f t="shared" si="21"/>
        <v>1.8294131179253915E-2</v>
      </c>
      <c r="AX25" s="115">
        <f t="shared" si="22"/>
        <v>3.6000000000000003E-3</v>
      </c>
      <c r="AY25" s="113">
        <f t="shared" si="23"/>
        <v>32.19120348915213</v>
      </c>
      <c r="AZ25" s="113">
        <f t="shared" si="24"/>
        <v>24.143402616864091</v>
      </c>
      <c r="BA25" s="116">
        <f t="shared" si="25"/>
        <v>6.6270692055742167E-3</v>
      </c>
      <c r="BB25" s="115">
        <f t="shared" si="26"/>
        <v>42.858111154196614</v>
      </c>
      <c r="BC25" s="115">
        <f t="shared" si="27"/>
        <v>17.857546314248577</v>
      </c>
      <c r="BD25" s="115">
        <f t="shared" si="28"/>
        <v>42.876405285375867</v>
      </c>
      <c r="BE25" s="113">
        <f t="shared" si="28"/>
        <v>17.861146314248575</v>
      </c>
      <c r="BF25" s="116">
        <f t="shared" si="29"/>
        <v>47.349611420309948</v>
      </c>
      <c r="BG25" s="113">
        <f t="shared" si="30"/>
        <v>-11.853215816916938</v>
      </c>
      <c r="BH25" s="115">
        <f t="shared" si="31"/>
        <v>47.399658681984491</v>
      </c>
      <c r="BI25" s="115">
        <f t="shared" si="32"/>
        <v>-11.352723080669346</v>
      </c>
      <c r="BJ25" s="113">
        <f t="shared" si="33"/>
        <v>42.92645254705041</v>
      </c>
      <c r="BK25" s="113">
        <f t="shared" si="34"/>
        <v>18.361639050496169</v>
      </c>
      <c r="BL25" s="113">
        <f t="shared" si="35"/>
        <v>1.7320508075688772</v>
      </c>
      <c r="BM25" s="113"/>
      <c r="BO25" s="21" t="s">
        <v>61</v>
      </c>
      <c r="BP25" s="16"/>
      <c r="BQ25" s="21"/>
      <c r="BS25" s="24">
        <f t="shared" si="38"/>
        <v>1</v>
      </c>
      <c r="BT25" s="24">
        <f t="shared" si="39"/>
        <v>4</v>
      </c>
    </row>
    <row r="26" spans="2:72" s="27" customFormat="1" ht="24" customHeight="1">
      <c r="D26" s="98" t="str">
        <f t="shared" si="36"/>
        <v>・</v>
      </c>
      <c r="E26" s="172"/>
      <c r="F26" s="165"/>
      <c r="G26" s="166"/>
      <c r="H26" s="150" t="str">
        <f t="shared" si="0"/>
        <v/>
      </c>
      <c r="I26" s="167"/>
      <c r="J26" s="151" t="str">
        <f t="shared" si="1"/>
        <v/>
      </c>
      <c r="K26" s="168"/>
      <c r="L26" s="153" t="str">
        <f t="shared" si="2"/>
        <v/>
      </c>
      <c r="M26" s="169"/>
      <c r="N26" s="170"/>
      <c r="O26" s="157"/>
      <c r="P26" s="171"/>
      <c r="Q26" s="146" t="str">
        <f t="shared" si="3"/>
        <v/>
      </c>
      <c r="R26" s="169"/>
      <c r="S26" s="147" t="str">
        <f t="shared" si="4"/>
        <v/>
      </c>
      <c r="T26" s="101"/>
      <c r="U26" s="102"/>
      <c r="V26" s="144" t="str">
        <f t="shared" si="5"/>
        <v/>
      </c>
      <c r="W26" s="139" t="str">
        <f t="shared" si="6"/>
        <v/>
      </c>
      <c r="X26" s="99"/>
      <c r="Y26" s="103"/>
      <c r="Z26" s="104"/>
      <c r="AA26" s="100"/>
      <c r="AB26" s="105"/>
      <c r="AC26" s="106"/>
      <c r="AD26" s="100"/>
      <c r="AE26" s="138" t="str">
        <f t="shared" si="7"/>
        <v/>
      </c>
      <c r="AF26" s="139" t="str">
        <f t="shared" si="8"/>
        <v/>
      </c>
      <c r="AG26" s="140" t="str">
        <f t="shared" si="9"/>
        <v/>
      </c>
      <c r="AH26" s="107"/>
      <c r="AI26" s="108" t="str">
        <f t="shared" si="10"/>
        <v/>
      </c>
      <c r="AJ26" s="109" t="str">
        <f t="shared" si="11"/>
        <v/>
      </c>
      <c r="AK26" s="110" t="str">
        <f t="shared" si="12"/>
        <v/>
      </c>
      <c r="AL26" s="111" t="str">
        <f t="shared" si="13"/>
        <v/>
      </c>
      <c r="AM26" s="129" t="str">
        <f t="shared" si="14"/>
        <v/>
      </c>
      <c r="AN26" s="136" t="str">
        <f t="shared" si="15"/>
        <v/>
      </c>
      <c r="AO26" s="112"/>
      <c r="AP26" s="113"/>
      <c r="AQ26" s="114" t="e">
        <f t="shared" si="37"/>
        <v>#N/A</v>
      </c>
      <c r="AR26" s="115" t="str">
        <f t="shared" si="16"/>
        <v/>
      </c>
      <c r="AS26" s="115" t="str">
        <f t="shared" si="17"/>
        <v/>
      </c>
      <c r="AT26" s="116" t="e">
        <f t="shared" si="18"/>
        <v>#DIV/0!</v>
      </c>
      <c r="AU26" s="114" t="e">
        <f t="shared" si="19"/>
        <v>#N/A</v>
      </c>
      <c r="AV26" s="114" t="e">
        <f t="shared" si="20"/>
        <v>#N/A</v>
      </c>
      <c r="AW26" s="115" t="e">
        <f t="shared" si="21"/>
        <v>#N/A</v>
      </c>
      <c r="AX26" s="115" t="e">
        <f t="shared" si="22"/>
        <v>#N/A</v>
      </c>
      <c r="AY26" s="113" t="e">
        <f t="shared" si="23"/>
        <v>#VALUE!</v>
      </c>
      <c r="AZ26" s="113" t="e">
        <f t="shared" si="24"/>
        <v>#VALUE!</v>
      </c>
      <c r="BA26" s="116" t="e">
        <f t="shared" si="25"/>
        <v>#DIV/0!</v>
      </c>
      <c r="BB26" s="115" t="e">
        <f t="shared" si="26"/>
        <v>#VALUE!</v>
      </c>
      <c r="BC26" s="115" t="e">
        <f t="shared" si="27"/>
        <v>#VALUE!</v>
      </c>
      <c r="BD26" s="115" t="e">
        <f t="shared" si="28"/>
        <v>#N/A</v>
      </c>
      <c r="BE26" s="113" t="e">
        <f t="shared" si="28"/>
        <v>#N/A</v>
      </c>
      <c r="BF26" s="116" t="e">
        <f t="shared" si="29"/>
        <v>#N/A</v>
      </c>
      <c r="BG26" s="113" t="e">
        <f t="shared" si="30"/>
        <v>#N/A</v>
      </c>
      <c r="BH26" s="118" t="e">
        <f t="shared" si="31"/>
        <v>#VALUE!</v>
      </c>
      <c r="BI26" s="118" t="str">
        <f t="shared" si="32"/>
        <v/>
      </c>
      <c r="BJ26" s="113" t="e">
        <f t="shared" si="33"/>
        <v>#N/A</v>
      </c>
      <c r="BK26" s="113" t="e">
        <f t="shared" si="34"/>
        <v>#N/A</v>
      </c>
      <c r="BL26" s="113">
        <f t="shared" si="35"/>
        <v>2</v>
      </c>
      <c r="BM26" s="113"/>
      <c r="BO26" s="21" t="s">
        <v>62</v>
      </c>
      <c r="BP26" s="16"/>
      <c r="BQ26" s="21"/>
      <c r="BS26" s="24">
        <f t="shared" si="38"/>
        <v>0</v>
      </c>
      <c r="BT26" s="24">
        <f t="shared" si="39"/>
        <v>4</v>
      </c>
    </row>
    <row r="27" spans="2:72" s="27" customFormat="1" ht="24" customHeight="1">
      <c r="D27" s="98" t="str">
        <f t="shared" si="36"/>
        <v>・</v>
      </c>
      <c r="E27" s="172"/>
      <c r="F27" s="165"/>
      <c r="G27" s="166"/>
      <c r="H27" s="150" t="str">
        <f t="shared" si="0"/>
        <v/>
      </c>
      <c r="I27" s="167"/>
      <c r="J27" s="151" t="str">
        <f t="shared" si="1"/>
        <v/>
      </c>
      <c r="K27" s="168"/>
      <c r="L27" s="153" t="str">
        <f t="shared" si="2"/>
        <v/>
      </c>
      <c r="M27" s="169"/>
      <c r="N27" s="170"/>
      <c r="O27" s="157"/>
      <c r="P27" s="171"/>
      <c r="Q27" s="146" t="str">
        <f t="shared" si="3"/>
        <v/>
      </c>
      <c r="R27" s="169"/>
      <c r="S27" s="147" t="str">
        <f t="shared" si="4"/>
        <v/>
      </c>
      <c r="T27" s="101"/>
      <c r="U27" s="102"/>
      <c r="V27" s="144" t="str">
        <f t="shared" si="5"/>
        <v/>
      </c>
      <c r="W27" s="139" t="str">
        <f t="shared" si="6"/>
        <v/>
      </c>
      <c r="X27" s="99"/>
      <c r="Y27" s="103"/>
      <c r="Z27" s="104"/>
      <c r="AA27" s="100"/>
      <c r="AB27" s="105"/>
      <c r="AC27" s="106"/>
      <c r="AD27" s="100"/>
      <c r="AE27" s="138" t="str">
        <f t="shared" si="7"/>
        <v/>
      </c>
      <c r="AF27" s="139" t="str">
        <f t="shared" si="8"/>
        <v/>
      </c>
      <c r="AG27" s="140" t="str">
        <f t="shared" si="9"/>
        <v/>
      </c>
      <c r="AH27" s="107"/>
      <c r="AI27" s="108" t="str">
        <f t="shared" si="10"/>
        <v/>
      </c>
      <c r="AJ27" s="109" t="str">
        <f t="shared" si="11"/>
        <v/>
      </c>
      <c r="AK27" s="110" t="str">
        <f t="shared" si="12"/>
        <v/>
      </c>
      <c r="AL27" s="111" t="str">
        <f t="shared" si="13"/>
        <v/>
      </c>
      <c r="AM27" s="129" t="str">
        <f t="shared" si="14"/>
        <v/>
      </c>
      <c r="AN27" s="136" t="str">
        <f t="shared" si="15"/>
        <v/>
      </c>
      <c r="AO27" s="112"/>
      <c r="AP27" s="113"/>
      <c r="AQ27" s="114" t="e">
        <f t="shared" si="37"/>
        <v>#N/A</v>
      </c>
      <c r="AR27" s="115" t="str">
        <f t="shared" si="16"/>
        <v/>
      </c>
      <c r="AS27" s="115" t="str">
        <f t="shared" si="17"/>
        <v/>
      </c>
      <c r="AT27" s="116" t="e">
        <f t="shared" si="18"/>
        <v>#DIV/0!</v>
      </c>
      <c r="AU27" s="114" t="e">
        <f t="shared" si="19"/>
        <v>#N/A</v>
      </c>
      <c r="AV27" s="114" t="e">
        <f t="shared" si="20"/>
        <v>#N/A</v>
      </c>
      <c r="AW27" s="115" t="e">
        <f t="shared" si="21"/>
        <v>#N/A</v>
      </c>
      <c r="AX27" s="115" t="e">
        <f t="shared" si="22"/>
        <v>#N/A</v>
      </c>
      <c r="AY27" s="113" t="e">
        <f t="shared" si="23"/>
        <v>#VALUE!</v>
      </c>
      <c r="AZ27" s="113" t="e">
        <f t="shared" si="24"/>
        <v>#VALUE!</v>
      </c>
      <c r="BA27" s="116" t="e">
        <f t="shared" si="25"/>
        <v>#DIV/0!</v>
      </c>
      <c r="BB27" s="115" t="e">
        <f t="shared" si="26"/>
        <v>#VALUE!</v>
      </c>
      <c r="BC27" s="115" t="e">
        <f t="shared" si="27"/>
        <v>#VALUE!</v>
      </c>
      <c r="BD27" s="115" t="e">
        <f t="shared" si="28"/>
        <v>#N/A</v>
      </c>
      <c r="BE27" s="113" t="e">
        <f t="shared" si="28"/>
        <v>#N/A</v>
      </c>
      <c r="BF27" s="116" t="e">
        <f t="shared" si="29"/>
        <v>#N/A</v>
      </c>
      <c r="BG27" s="113" t="e">
        <f t="shared" si="30"/>
        <v>#N/A</v>
      </c>
      <c r="BH27" s="118" t="e">
        <f t="shared" si="31"/>
        <v>#VALUE!</v>
      </c>
      <c r="BI27" s="118" t="str">
        <f t="shared" si="32"/>
        <v/>
      </c>
      <c r="BJ27" s="113" t="e">
        <f t="shared" si="33"/>
        <v>#N/A</v>
      </c>
      <c r="BK27" s="113" t="e">
        <f t="shared" si="34"/>
        <v>#N/A</v>
      </c>
      <c r="BL27" s="113">
        <f t="shared" si="35"/>
        <v>2</v>
      </c>
      <c r="BM27" s="113"/>
      <c r="BO27" s="21" t="s">
        <v>63</v>
      </c>
      <c r="BP27" s="16"/>
      <c r="BQ27" s="21"/>
      <c r="BS27" s="24">
        <f t="shared" si="38"/>
        <v>0</v>
      </c>
      <c r="BT27" s="24">
        <f t="shared" si="39"/>
        <v>4</v>
      </c>
    </row>
    <row r="28" spans="2:72" s="27" customFormat="1" ht="24" customHeight="1">
      <c r="B28" s="117"/>
      <c r="D28" s="98" t="str">
        <f t="shared" si="36"/>
        <v>・</v>
      </c>
      <c r="E28" s="172"/>
      <c r="F28" s="165"/>
      <c r="G28" s="166"/>
      <c r="H28" s="150" t="str">
        <f t="shared" si="0"/>
        <v/>
      </c>
      <c r="I28" s="167"/>
      <c r="J28" s="151" t="str">
        <f t="shared" si="1"/>
        <v/>
      </c>
      <c r="K28" s="168"/>
      <c r="L28" s="153" t="str">
        <f t="shared" si="2"/>
        <v/>
      </c>
      <c r="M28" s="169"/>
      <c r="N28" s="170"/>
      <c r="O28" s="157"/>
      <c r="P28" s="171"/>
      <c r="Q28" s="146" t="str">
        <f t="shared" si="3"/>
        <v/>
      </c>
      <c r="R28" s="169"/>
      <c r="S28" s="147" t="str">
        <f t="shared" si="4"/>
        <v/>
      </c>
      <c r="T28" s="101"/>
      <c r="U28" s="102"/>
      <c r="V28" s="144" t="str">
        <f t="shared" si="5"/>
        <v/>
      </c>
      <c r="W28" s="139" t="str">
        <f t="shared" si="6"/>
        <v/>
      </c>
      <c r="X28" s="99"/>
      <c r="Y28" s="103"/>
      <c r="Z28" s="104"/>
      <c r="AA28" s="100"/>
      <c r="AB28" s="105"/>
      <c r="AC28" s="106"/>
      <c r="AD28" s="100"/>
      <c r="AE28" s="138" t="str">
        <f t="shared" si="7"/>
        <v/>
      </c>
      <c r="AF28" s="139" t="str">
        <f t="shared" si="8"/>
        <v/>
      </c>
      <c r="AG28" s="140" t="str">
        <f t="shared" si="9"/>
        <v/>
      </c>
      <c r="AH28" s="107"/>
      <c r="AI28" s="108" t="str">
        <f t="shared" si="10"/>
        <v/>
      </c>
      <c r="AJ28" s="109" t="str">
        <f t="shared" si="11"/>
        <v/>
      </c>
      <c r="AK28" s="110" t="str">
        <f t="shared" si="12"/>
        <v/>
      </c>
      <c r="AL28" s="111" t="str">
        <f t="shared" si="13"/>
        <v/>
      </c>
      <c r="AM28" s="129" t="str">
        <f t="shared" si="14"/>
        <v/>
      </c>
      <c r="AN28" s="136" t="str">
        <f t="shared" si="15"/>
        <v/>
      </c>
      <c r="AO28" s="112"/>
      <c r="AP28" s="113"/>
      <c r="AQ28" s="114" t="e">
        <f t="shared" si="37"/>
        <v>#N/A</v>
      </c>
      <c r="AR28" s="115" t="str">
        <f t="shared" si="16"/>
        <v/>
      </c>
      <c r="AS28" s="115" t="str">
        <f t="shared" si="17"/>
        <v/>
      </c>
      <c r="AT28" s="116" t="e">
        <f t="shared" si="18"/>
        <v>#DIV/0!</v>
      </c>
      <c r="AU28" s="114" t="e">
        <f t="shared" si="19"/>
        <v>#N/A</v>
      </c>
      <c r="AV28" s="114" t="e">
        <f t="shared" si="20"/>
        <v>#N/A</v>
      </c>
      <c r="AW28" s="115" t="e">
        <f t="shared" si="21"/>
        <v>#N/A</v>
      </c>
      <c r="AX28" s="115" t="e">
        <f t="shared" si="22"/>
        <v>#N/A</v>
      </c>
      <c r="AY28" s="113" t="e">
        <f t="shared" si="23"/>
        <v>#VALUE!</v>
      </c>
      <c r="AZ28" s="113" t="e">
        <f t="shared" si="24"/>
        <v>#VALUE!</v>
      </c>
      <c r="BA28" s="116" t="e">
        <f t="shared" si="25"/>
        <v>#DIV/0!</v>
      </c>
      <c r="BB28" s="115" t="e">
        <f t="shared" si="26"/>
        <v>#VALUE!</v>
      </c>
      <c r="BC28" s="115" t="e">
        <f t="shared" si="27"/>
        <v>#VALUE!</v>
      </c>
      <c r="BD28" s="115" t="e">
        <f t="shared" si="28"/>
        <v>#N/A</v>
      </c>
      <c r="BE28" s="113" t="e">
        <f t="shared" si="28"/>
        <v>#N/A</v>
      </c>
      <c r="BF28" s="116" t="e">
        <f t="shared" si="29"/>
        <v>#N/A</v>
      </c>
      <c r="BG28" s="113" t="e">
        <f t="shared" si="30"/>
        <v>#N/A</v>
      </c>
      <c r="BH28" s="118" t="e">
        <f t="shared" si="31"/>
        <v>#VALUE!</v>
      </c>
      <c r="BI28" s="118" t="str">
        <f t="shared" si="32"/>
        <v/>
      </c>
      <c r="BJ28" s="113" t="e">
        <f t="shared" si="33"/>
        <v>#N/A</v>
      </c>
      <c r="BK28" s="113" t="e">
        <f t="shared" si="34"/>
        <v>#N/A</v>
      </c>
      <c r="BL28" s="113">
        <f t="shared" si="35"/>
        <v>2</v>
      </c>
      <c r="BM28" s="113"/>
      <c r="BO28" s="21" t="s">
        <v>64</v>
      </c>
      <c r="BP28" s="16"/>
      <c r="BQ28" s="21"/>
      <c r="BS28" s="24">
        <f t="shared" si="38"/>
        <v>0</v>
      </c>
      <c r="BT28" s="24">
        <f t="shared" si="39"/>
        <v>4</v>
      </c>
    </row>
    <row r="29" spans="2:72" s="27" customFormat="1" ht="24" customHeight="1">
      <c r="D29" s="98" t="str">
        <f t="shared" si="36"/>
        <v>・</v>
      </c>
      <c r="E29" s="172"/>
      <c r="F29" s="165"/>
      <c r="G29" s="166"/>
      <c r="H29" s="150" t="str">
        <f t="shared" si="0"/>
        <v/>
      </c>
      <c r="I29" s="167"/>
      <c r="J29" s="151" t="str">
        <f t="shared" si="1"/>
        <v/>
      </c>
      <c r="K29" s="168"/>
      <c r="L29" s="153" t="str">
        <f t="shared" si="2"/>
        <v/>
      </c>
      <c r="M29" s="169"/>
      <c r="N29" s="170"/>
      <c r="O29" s="157"/>
      <c r="P29" s="171"/>
      <c r="Q29" s="146" t="str">
        <f t="shared" si="3"/>
        <v/>
      </c>
      <c r="R29" s="169"/>
      <c r="S29" s="147" t="str">
        <f t="shared" si="4"/>
        <v/>
      </c>
      <c r="T29" s="101"/>
      <c r="U29" s="102"/>
      <c r="V29" s="144" t="str">
        <f t="shared" si="5"/>
        <v/>
      </c>
      <c r="W29" s="139" t="str">
        <f t="shared" si="6"/>
        <v/>
      </c>
      <c r="X29" s="99"/>
      <c r="Y29" s="103"/>
      <c r="Z29" s="104"/>
      <c r="AA29" s="100"/>
      <c r="AB29" s="105"/>
      <c r="AC29" s="106"/>
      <c r="AD29" s="100"/>
      <c r="AE29" s="138" t="str">
        <f t="shared" si="7"/>
        <v/>
      </c>
      <c r="AF29" s="139" t="str">
        <f t="shared" si="8"/>
        <v/>
      </c>
      <c r="AG29" s="140" t="str">
        <f t="shared" si="9"/>
        <v/>
      </c>
      <c r="AH29" s="107"/>
      <c r="AI29" s="108" t="str">
        <f t="shared" si="10"/>
        <v/>
      </c>
      <c r="AJ29" s="109" t="str">
        <f t="shared" si="11"/>
        <v/>
      </c>
      <c r="AK29" s="110" t="str">
        <f t="shared" si="12"/>
        <v/>
      </c>
      <c r="AL29" s="111" t="str">
        <f t="shared" si="13"/>
        <v/>
      </c>
      <c r="AM29" s="129" t="str">
        <f t="shared" si="14"/>
        <v/>
      </c>
      <c r="AN29" s="136" t="str">
        <f t="shared" si="15"/>
        <v/>
      </c>
      <c r="AO29" s="112"/>
      <c r="AP29" s="113"/>
      <c r="AQ29" s="114" t="e">
        <f t="shared" si="37"/>
        <v>#N/A</v>
      </c>
      <c r="AR29" s="115" t="str">
        <f t="shared" si="16"/>
        <v/>
      </c>
      <c r="AS29" s="115" t="str">
        <f t="shared" si="17"/>
        <v/>
      </c>
      <c r="AT29" s="116" t="e">
        <f t="shared" si="18"/>
        <v>#DIV/0!</v>
      </c>
      <c r="AU29" s="114" t="e">
        <f t="shared" si="19"/>
        <v>#N/A</v>
      </c>
      <c r="AV29" s="114" t="e">
        <f t="shared" si="20"/>
        <v>#N/A</v>
      </c>
      <c r="AW29" s="115" t="e">
        <f t="shared" si="21"/>
        <v>#N/A</v>
      </c>
      <c r="AX29" s="115" t="e">
        <f t="shared" si="22"/>
        <v>#N/A</v>
      </c>
      <c r="AY29" s="113" t="e">
        <f t="shared" si="23"/>
        <v>#VALUE!</v>
      </c>
      <c r="AZ29" s="113" t="e">
        <f t="shared" si="24"/>
        <v>#VALUE!</v>
      </c>
      <c r="BA29" s="116" t="e">
        <f t="shared" si="25"/>
        <v>#DIV/0!</v>
      </c>
      <c r="BB29" s="115" t="e">
        <f t="shared" si="26"/>
        <v>#VALUE!</v>
      </c>
      <c r="BC29" s="115" t="e">
        <f t="shared" si="27"/>
        <v>#VALUE!</v>
      </c>
      <c r="BD29" s="115" t="e">
        <f t="shared" si="28"/>
        <v>#N/A</v>
      </c>
      <c r="BE29" s="113" t="e">
        <f t="shared" si="28"/>
        <v>#N/A</v>
      </c>
      <c r="BF29" s="116" t="e">
        <f t="shared" si="29"/>
        <v>#N/A</v>
      </c>
      <c r="BG29" s="113" t="e">
        <f t="shared" si="30"/>
        <v>#N/A</v>
      </c>
      <c r="BH29" s="118" t="e">
        <f t="shared" si="31"/>
        <v>#VALUE!</v>
      </c>
      <c r="BI29" s="118" t="str">
        <f t="shared" si="32"/>
        <v/>
      </c>
      <c r="BJ29" s="113" t="e">
        <f t="shared" si="33"/>
        <v>#N/A</v>
      </c>
      <c r="BK29" s="113" t="e">
        <f t="shared" si="34"/>
        <v>#N/A</v>
      </c>
      <c r="BL29" s="113">
        <f t="shared" si="35"/>
        <v>2</v>
      </c>
      <c r="BM29" s="113"/>
      <c r="BO29" s="21" t="s">
        <v>65</v>
      </c>
      <c r="BP29" s="16"/>
      <c r="BQ29" s="21"/>
      <c r="BS29" s="24">
        <f t="shared" si="38"/>
        <v>0</v>
      </c>
      <c r="BT29" s="24">
        <f t="shared" si="39"/>
        <v>4</v>
      </c>
    </row>
    <row r="30" spans="2:72" s="27" customFormat="1" ht="24" customHeight="1">
      <c r="D30" s="98" t="str">
        <f t="shared" si="36"/>
        <v>・</v>
      </c>
      <c r="E30" s="172"/>
      <c r="F30" s="165"/>
      <c r="G30" s="166"/>
      <c r="H30" s="150" t="str">
        <f t="shared" si="0"/>
        <v/>
      </c>
      <c r="I30" s="167"/>
      <c r="J30" s="151" t="str">
        <f t="shared" si="1"/>
        <v/>
      </c>
      <c r="K30" s="168"/>
      <c r="L30" s="153" t="str">
        <f t="shared" si="2"/>
        <v/>
      </c>
      <c r="M30" s="169"/>
      <c r="N30" s="170"/>
      <c r="O30" s="157"/>
      <c r="P30" s="171"/>
      <c r="Q30" s="146" t="str">
        <f t="shared" si="3"/>
        <v/>
      </c>
      <c r="R30" s="169"/>
      <c r="S30" s="147" t="str">
        <f t="shared" si="4"/>
        <v/>
      </c>
      <c r="T30" s="101"/>
      <c r="U30" s="102"/>
      <c r="V30" s="144" t="str">
        <f t="shared" si="5"/>
        <v/>
      </c>
      <c r="W30" s="139" t="str">
        <f t="shared" si="6"/>
        <v/>
      </c>
      <c r="X30" s="99"/>
      <c r="Y30" s="103"/>
      <c r="Z30" s="104"/>
      <c r="AA30" s="100"/>
      <c r="AB30" s="105"/>
      <c r="AC30" s="106"/>
      <c r="AD30" s="100"/>
      <c r="AE30" s="138" t="str">
        <f t="shared" si="7"/>
        <v/>
      </c>
      <c r="AF30" s="139" t="str">
        <f t="shared" si="8"/>
        <v/>
      </c>
      <c r="AG30" s="140" t="str">
        <f t="shared" si="9"/>
        <v/>
      </c>
      <c r="AH30" s="107"/>
      <c r="AI30" s="108" t="str">
        <f t="shared" si="10"/>
        <v/>
      </c>
      <c r="AJ30" s="109" t="str">
        <f t="shared" si="11"/>
        <v/>
      </c>
      <c r="AK30" s="110" t="str">
        <f t="shared" si="12"/>
        <v/>
      </c>
      <c r="AL30" s="111" t="str">
        <f t="shared" si="13"/>
        <v/>
      </c>
      <c r="AM30" s="129" t="str">
        <f t="shared" si="14"/>
        <v/>
      </c>
      <c r="AN30" s="136" t="str">
        <f t="shared" si="15"/>
        <v/>
      </c>
      <c r="AO30" s="112"/>
      <c r="AP30" s="113"/>
      <c r="AQ30" s="114" t="e">
        <f t="shared" si="37"/>
        <v>#N/A</v>
      </c>
      <c r="AR30" s="115" t="str">
        <f t="shared" si="16"/>
        <v/>
      </c>
      <c r="AS30" s="115" t="str">
        <f t="shared" si="17"/>
        <v/>
      </c>
      <c r="AT30" s="116" t="e">
        <f t="shared" si="18"/>
        <v>#DIV/0!</v>
      </c>
      <c r="AU30" s="114" t="e">
        <f t="shared" si="19"/>
        <v>#N/A</v>
      </c>
      <c r="AV30" s="114" t="e">
        <f t="shared" si="20"/>
        <v>#N/A</v>
      </c>
      <c r="AW30" s="115" t="e">
        <f t="shared" si="21"/>
        <v>#N/A</v>
      </c>
      <c r="AX30" s="115" t="e">
        <f t="shared" si="22"/>
        <v>#N/A</v>
      </c>
      <c r="AY30" s="113" t="e">
        <f t="shared" si="23"/>
        <v>#VALUE!</v>
      </c>
      <c r="AZ30" s="113" t="e">
        <f t="shared" si="24"/>
        <v>#VALUE!</v>
      </c>
      <c r="BA30" s="116" t="e">
        <f t="shared" si="25"/>
        <v>#DIV/0!</v>
      </c>
      <c r="BB30" s="115" t="e">
        <f t="shared" si="26"/>
        <v>#VALUE!</v>
      </c>
      <c r="BC30" s="115" t="e">
        <f t="shared" si="27"/>
        <v>#VALUE!</v>
      </c>
      <c r="BD30" s="115" t="e">
        <f t="shared" si="28"/>
        <v>#N/A</v>
      </c>
      <c r="BE30" s="113" t="e">
        <f t="shared" si="28"/>
        <v>#N/A</v>
      </c>
      <c r="BF30" s="116" t="e">
        <f t="shared" si="29"/>
        <v>#N/A</v>
      </c>
      <c r="BG30" s="113" t="e">
        <f t="shared" si="30"/>
        <v>#N/A</v>
      </c>
      <c r="BH30" s="118" t="e">
        <f t="shared" si="31"/>
        <v>#VALUE!</v>
      </c>
      <c r="BI30" s="118" t="str">
        <f t="shared" si="32"/>
        <v/>
      </c>
      <c r="BJ30" s="113" t="e">
        <f t="shared" si="33"/>
        <v>#N/A</v>
      </c>
      <c r="BK30" s="113" t="e">
        <f t="shared" si="34"/>
        <v>#N/A</v>
      </c>
      <c r="BL30" s="113">
        <f t="shared" si="35"/>
        <v>2</v>
      </c>
      <c r="BM30" s="113"/>
      <c r="BO30" s="21" t="s">
        <v>66</v>
      </c>
      <c r="BP30" s="16"/>
      <c r="BQ30" s="21"/>
      <c r="BS30" s="24">
        <f t="shared" si="38"/>
        <v>0</v>
      </c>
      <c r="BT30" s="24">
        <f t="shared" si="39"/>
        <v>4</v>
      </c>
    </row>
    <row r="31" spans="2:72" s="27" customFormat="1" ht="24" customHeight="1">
      <c r="D31" s="98" t="str">
        <f t="shared" si="36"/>
        <v>・</v>
      </c>
      <c r="E31" s="172"/>
      <c r="F31" s="165"/>
      <c r="G31" s="166"/>
      <c r="H31" s="150" t="str">
        <f t="shared" si="0"/>
        <v/>
      </c>
      <c r="I31" s="167"/>
      <c r="J31" s="151" t="str">
        <f t="shared" si="1"/>
        <v/>
      </c>
      <c r="K31" s="168"/>
      <c r="L31" s="153" t="str">
        <f t="shared" si="2"/>
        <v/>
      </c>
      <c r="M31" s="169"/>
      <c r="N31" s="170"/>
      <c r="O31" s="157"/>
      <c r="P31" s="171"/>
      <c r="Q31" s="146" t="str">
        <f t="shared" si="3"/>
        <v/>
      </c>
      <c r="R31" s="169"/>
      <c r="S31" s="147" t="str">
        <f t="shared" si="4"/>
        <v/>
      </c>
      <c r="T31" s="101"/>
      <c r="U31" s="102"/>
      <c r="V31" s="144" t="str">
        <f t="shared" si="5"/>
        <v/>
      </c>
      <c r="W31" s="139" t="str">
        <f t="shared" si="6"/>
        <v/>
      </c>
      <c r="X31" s="99"/>
      <c r="Y31" s="103"/>
      <c r="Z31" s="104"/>
      <c r="AA31" s="100"/>
      <c r="AB31" s="105"/>
      <c r="AC31" s="106"/>
      <c r="AD31" s="100"/>
      <c r="AE31" s="138" t="str">
        <f t="shared" si="7"/>
        <v/>
      </c>
      <c r="AF31" s="139" t="str">
        <f t="shared" si="8"/>
        <v/>
      </c>
      <c r="AG31" s="140" t="str">
        <f t="shared" si="9"/>
        <v/>
      </c>
      <c r="AH31" s="107"/>
      <c r="AI31" s="108" t="str">
        <f t="shared" si="10"/>
        <v/>
      </c>
      <c r="AJ31" s="109" t="str">
        <f t="shared" si="11"/>
        <v/>
      </c>
      <c r="AK31" s="110" t="str">
        <f t="shared" si="12"/>
        <v/>
      </c>
      <c r="AL31" s="111" t="str">
        <f t="shared" si="13"/>
        <v/>
      </c>
      <c r="AM31" s="129" t="str">
        <f t="shared" si="14"/>
        <v/>
      </c>
      <c r="AN31" s="136" t="str">
        <f t="shared" si="15"/>
        <v/>
      </c>
      <c r="AO31" s="112"/>
      <c r="AP31" s="113"/>
      <c r="AQ31" s="114" t="e">
        <f t="shared" si="37"/>
        <v>#N/A</v>
      </c>
      <c r="AR31" s="115" t="str">
        <f t="shared" si="16"/>
        <v/>
      </c>
      <c r="AS31" s="115" t="str">
        <f t="shared" si="17"/>
        <v/>
      </c>
      <c r="AT31" s="116" t="e">
        <f t="shared" si="18"/>
        <v>#DIV/0!</v>
      </c>
      <c r="AU31" s="114" t="e">
        <f t="shared" si="19"/>
        <v>#N/A</v>
      </c>
      <c r="AV31" s="114" t="e">
        <f t="shared" si="20"/>
        <v>#N/A</v>
      </c>
      <c r="AW31" s="115" t="e">
        <f t="shared" si="21"/>
        <v>#N/A</v>
      </c>
      <c r="AX31" s="115" t="e">
        <f t="shared" si="22"/>
        <v>#N/A</v>
      </c>
      <c r="AY31" s="113" t="e">
        <f t="shared" si="23"/>
        <v>#VALUE!</v>
      </c>
      <c r="AZ31" s="113" t="e">
        <f t="shared" si="24"/>
        <v>#VALUE!</v>
      </c>
      <c r="BA31" s="116" t="e">
        <f t="shared" si="25"/>
        <v>#DIV/0!</v>
      </c>
      <c r="BB31" s="115" t="e">
        <f t="shared" si="26"/>
        <v>#VALUE!</v>
      </c>
      <c r="BC31" s="115" t="e">
        <f t="shared" si="27"/>
        <v>#VALUE!</v>
      </c>
      <c r="BD31" s="115" t="e">
        <f t="shared" si="28"/>
        <v>#N/A</v>
      </c>
      <c r="BE31" s="113" t="e">
        <f t="shared" si="28"/>
        <v>#N/A</v>
      </c>
      <c r="BF31" s="116" t="e">
        <f t="shared" si="29"/>
        <v>#N/A</v>
      </c>
      <c r="BG31" s="113" t="e">
        <f t="shared" si="30"/>
        <v>#N/A</v>
      </c>
      <c r="BH31" s="118" t="e">
        <f t="shared" si="31"/>
        <v>#VALUE!</v>
      </c>
      <c r="BI31" s="118" t="str">
        <f t="shared" si="32"/>
        <v/>
      </c>
      <c r="BJ31" s="113" t="e">
        <f t="shared" si="33"/>
        <v>#N/A</v>
      </c>
      <c r="BK31" s="113" t="e">
        <f t="shared" si="34"/>
        <v>#N/A</v>
      </c>
      <c r="BL31" s="113">
        <f t="shared" si="35"/>
        <v>2</v>
      </c>
      <c r="BM31" s="113"/>
      <c r="BO31" s="21" t="s">
        <v>67</v>
      </c>
      <c r="BP31" s="16"/>
      <c r="BQ31" s="21"/>
      <c r="BS31" s="24">
        <f t="shared" si="38"/>
        <v>0</v>
      </c>
      <c r="BT31" s="24">
        <f t="shared" si="39"/>
        <v>4</v>
      </c>
    </row>
    <row r="32" spans="2:72" s="27" customFormat="1" ht="24" customHeight="1">
      <c r="D32" s="98" t="str">
        <f t="shared" si="36"/>
        <v>・</v>
      </c>
      <c r="E32" s="172"/>
      <c r="F32" s="165"/>
      <c r="G32" s="166"/>
      <c r="H32" s="150" t="str">
        <f t="shared" si="0"/>
        <v/>
      </c>
      <c r="I32" s="167"/>
      <c r="J32" s="151" t="str">
        <f t="shared" si="1"/>
        <v/>
      </c>
      <c r="K32" s="168"/>
      <c r="L32" s="153" t="str">
        <f t="shared" si="2"/>
        <v/>
      </c>
      <c r="M32" s="169"/>
      <c r="N32" s="170"/>
      <c r="O32" s="157"/>
      <c r="P32" s="171"/>
      <c r="Q32" s="146" t="str">
        <f t="shared" si="3"/>
        <v/>
      </c>
      <c r="R32" s="169"/>
      <c r="S32" s="147" t="str">
        <f t="shared" si="4"/>
        <v/>
      </c>
      <c r="T32" s="101"/>
      <c r="U32" s="102"/>
      <c r="V32" s="144" t="str">
        <f t="shared" si="5"/>
        <v/>
      </c>
      <c r="W32" s="139" t="str">
        <f t="shared" si="6"/>
        <v/>
      </c>
      <c r="X32" s="99"/>
      <c r="Y32" s="103"/>
      <c r="Z32" s="104"/>
      <c r="AA32" s="100"/>
      <c r="AB32" s="105"/>
      <c r="AC32" s="106"/>
      <c r="AD32" s="100"/>
      <c r="AE32" s="138" t="str">
        <f t="shared" si="7"/>
        <v/>
      </c>
      <c r="AF32" s="139" t="str">
        <f t="shared" si="8"/>
        <v/>
      </c>
      <c r="AG32" s="140" t="str">
        <f t="shared" si="9"/>
        <v/>
      </c>
      <c r="AH32" s="107"/>
      <c r="AI32" s="108" t="str">
        <f t="shared" si="10"/>
        <v/>
      </c>
      <c r="AJ32" s="109" t="str">
        <f t="shared" si="11"/>
        <v/>
      </c>
      <c r="AK32" s="110" t="str">
        <f t="shared" si="12"/>
        <v/>
      </c>
      <c r="AL32" s="111" t="str">
        <f t="shared" si="13"/>
        <v/>
      </c>
      <c r="AM32" s="129" t="str">
        <f t="shared" si="14"/>
        <v/>
      </c>
      <c r="AN32" s="136" t="str">
        <f t="shared" si="15"/>
        <v/>
      </c>
      <c r="AO32" s="112"/>
      <c r="AP32" s="113"/>
      <c r="AQ32" s="114" t="e">
        <f t="shared" si="37"/>
        <v>#N/A</v>
      </c>
      <c r="AR32" s="115" t="str">
        <f t="shared" si="16"/>
        <v/>
      </c>
      <c r="AS32" s="115" t="str">
        <f t="shared" si="17"/>
        <v/>
      </c>
      <c r="AT32" s="116" t="e">
        <f t="shared" si="18"/>
        <v>#DIV/0!</v>
      </c>
      <c r="AU32" s="114" t="e">
        <f t="shared" si="19"/>
        <v>#N/A</v>
      </c>
      <c r="AV32" s="114" t="e">
        <f t="shared" si="20"/>
        <v>#N/A</v>
      </c>
      <c r="AW32" s="115" t="e">
        <f t="shared" si="21"/>
        <v>#N/A</v>
      </c>
      <c r="AX32" s="115" t="e">
        <f t="shared" si="22"/>
        <v>#N/A</v>
      </c>
      <c r="AY32" s="113" t="e">
        <f t="shared" si="23"/>
        <v>#VALUE!</v>
      </c>
      <c r="AZ32" s="113" t="e">
        <f t="shared" si="24"/>
        <v>#VALUE!</v>
      </c>
      <c r="BA32" s="116" t="e">
        <f t="shared" si="25"/>
        <v>#DIV/0!</v>
      </c>
      <c r="BB32" s="115" t="e">
        <f t="shared" si="26"/>
        <v>#VALUE!</v>
      </c>
      <c r="BC32" s="115" t="e">
        <f t="shared" si="27"/>
        <v>#VALUE!</v>
      </c>
      <c r="BD32" s="115" t="e">
        <f t="shared" si="28"/>
        <v>#N/A</v>
      </c>
      <c r="BE32" s="113" t="e">
        <f t="shared" si="28"/>
        <v>#N/A</v>
      </c>
      <c r="BF32" s="116" t="e">
        <f t="shared" si="29"/>
        <v>#N/A</v>
      </c>
      <c r="BG32" s="113" t="e">
        <f t="shared" si="30"/>
        <v>#N/A</v>
      </c>
      <c r="BH32" s="118" t="e">
        <f t="shared" si="31"/>
        <v>#VALUE!</v>
      </c>
      <c r="BI32" s="118" t="str">
        <f t="shared" si="32"/>
        <v/>
      </c>
      <c r="BJ32" s="113" t="e">
        <f t="shared" si="33"/>
        <v>#N/A</v>
      </c>
      <c r="BK32" s="113" t="e">
        <f t="shared" si="34"/>
        <v>#N/A</v>
      </c>
      <c r="BL32" s="113">
        <f t="shared" si="35"/>
        <v>2</v>
      </c>
      <c r="BM32" s="113"/>
      <c r="BO32" s="21" t="s">
        <v>68</v>
      </c>
      <c r="BP32" s="16"/>
      <c r="BQ32" s="15"/>
      <c r="BS32" s="24">
        <f t="shared" si="38"/>
        <v>0</v>
      </c>
      <c r="BT32" s="24">
        <f t="shared" si="39"/>
        <v>4</v>
      </c>
    </row>
    <row r="33" spans="4:90" s="27" customFormat="1" ht="24" customHeight="1">
      <c r="D33" s="98" t="str">
        <f t="shared" si="36"/>
        <v>・</v>
      </c>
      <c r="E33" s="172"/>
      <c r="F33" s="165"/>
      <c r="G33" s="166"/>
      <c r="H33" s="150" t="str">
        <f t="shared" si="0"/>
        <v/>
      </c>
      <c r="I33" s="167"/>
      <c r="J33" s="151" t="str">
        <f t="shared" si="1"/>
        <v/>
      </c>
      <c r="K33" s="168"/>
      <c r="L33" s="153" t="str">
        <f t="shared" si="2"/>
        <v/>
      </c>
      <c r="M33" s="169"/>
      <c r="N33" s="170"/>
      <c r="O33" s="157"/>
      <c r="P33" s="171"/>
      <c r="Q33" s="146" t="str">
        <f t="shared" si="3"/>
        <v/>
      </c>
      <c r="R33" s="169"/>
      <c r="S33" s="147" t="str">
        <f t="shared" si="4"/>
        <v/>
      </c>
      <c r="T33" s="101"/>
      <c r="U33" s="102"/>
      <c r="V33" s="144" t="str">
        <f t="shared" si="5"/>
        <v/>
      </c>
      <c r="W33" s="139" t="str">
        <f t="shared" si="6"/>
        <v/>
      </c>
      <c r="X33" s="99"/>
      <c r="Y33" s="103"/>
      <c r="Z33" s="104"/>
      <c r="AA33" s="100"/>
      <c r="AB33" s="105"/>
      <c r="AC33" s="106"/>
      <c r="AD33" s="100"/>
      <c r="AE33" s="138" t="str">
        <f t="shared" si="7"/>
        <v/>
      </c>
      <c r="AF33" s="139" t="str">
        <f t="shared" si="8"/>
        <v/>
      </c>
      <c r="AG33" s="140" t="str">
        <f t="shared" si="9"/>
        <v/>
      </c>
      <c r="AH33" s="107"/>
      <c r="AI33" s="108" t="str">
        <f t="shared" si="10"/>
        <v/>
      </c>
      <c r="AJ33" s="109" t="str">
        <f t="shared" si="11"/>
        <v/>
      </c>
      <c r="AK33" s="110" t="str">
        <f t="shared" si="12"/>
        <v/>
      </c>
      <c r="AL33" s="111" t="str">
        <f t="shared" si="13"/>
        <v/>
      </c>
      <c r="AM33" s="129" t="str">
        <f t="shared" si="14"/>
        <v/>
      </c>
      <c r="AN33" s="136" t="str">
        <f t="shared" si="15"/>
        <v/>
      </c>
      <c r="AO33" s="112"/>
      <c r="AP33" s="113"/>
      <c r="AQ33" s="114" t="e">
        <f t="shared" si="37"/>
        <v>#N/A</v>
      </c>
      <c r="AR33" s="115" t="str">
        <f t="shared" si="16"/>
        <v/>
      </c>
      <c r="AS33" s="115" t="str">
        <f t="shared" si="17"/>
        <v/>
      </c>
      <c r="AT33" s="116" t="e">
        <f t="shared" si="18"/>
        <v>#DIV/0!</v>
      </c>
      <c r="AU33" s="114" t="e">
        <f t="shared" si="19"/>
        <v>#N/A</v>
      </c>
      <c r="AV33" s="114" t="e">
        <f t="shared" si="20"/>
        <v>#N/A</v>
      </c>
      <c r="AW33" s="115" t="e">
        <f t="shared" si="21"/>
        <v>#N/A</v>
      </c>
      <c r="AX33" s="115" t="e">
        <f t="shared" si="22"/>
        <v>#N/A</v>
      </c>
      <c r="AY33" s="113" t="e">
        <f t="shared" si="23"/>
        <v>#VALUE!</v>
      </c>
      <c r="AZ33" s="113" t="e">
        <f t="shared" si="24"/>
        <v>#VALUE!</v>
      </c>
      <c r="BA33" s="116" t="e">
        <f t="shared" si="25"/>
        <v>#DIV/0!</v>
      </c>
      <c r="BB33" s="115" t="e">
        <f t="shared" si="26"/>
        <v>#VALUE!</v>
      </c>
      <c r="BC33" s="115" t="e">
        <f t="shared" si="27"/>
        <v>#VALUE!</v>
      </c>
      <c r="BD33" s="115" t="e">
        <f t="shared" si="28"/>
        <v>#N/A</v>
      </c>
      <c r="BE33" s="113" t="e">
        <f t="shared" si="28"/>
        <v>#N/A</v>
      </c>
      <c r="BF33" s="116" t="e">
        <f t="shared" si="29"/>
        <v>#N/A</v>
      </c>
      <c r="BG33" s="113" t="e">
        <f t="shared" si="30"/>
        <v>#N/A</v>
      </c>
      <c r="BH33" s="118" t="e">
        <f t="shared" si="31"/>
        <v>#VALUE!</v>
      </c>
      <c r="BI33" s="118" t="str">
        <f t="shared" si="32"/>
        <v/>
      </c>
      <c r="BJ33" s="113" t="e">
        <f t="shared" si="33"/>
        <v>#N/A</v>
      </c>
      <c r="BK33" s="113" t="e">
        <f t="shared" si="34"/>
        <v>#N/A</v>
      </c>
      <c r="BL33" s="113">
        <f t="shared" si="35"/>
        <v>2</v>
      </c>
      <c r="BM33" s="113"/>
      <c r="BO33" s="21" t="s">
        <v>69</v>
      </c>
      <c r="BP33" s="16"/>
      <c r="BQ33" s="22" t="s">
        <v>130</v>
      </c>
      <c r="BS33" s="24">
        <f t="shared" si="38"/>
        <v>0</v>
      </c>
      <c r="BT33" s="24">
        <f t="shared" si="39"/>
        <v>4</v>
      </c>
    </row>
    <row r="34" spans="4:90" s="27" customFormat="1" ht="24" customHeight="1">
      <c r="D34" s="98" t="str">
        <f t="shared" si="36"/>
        <v>・</v>
      </c>
      <c r="E34" s="172"/>
      <c r="F34" s="165"/>
      <c r="G34" s="166"/>
      <c r="H34" s="150" t="str">
        <f t="shared" si="0"/>
        <v/>
      </c>
      <c r="I34" s="167"/>
      <c r="J34" s="151" t="str">
        <f t="shared" si="1"/>
        <v/>
      </c>
      <c r="K34" s="168"/>
      <c r="L34" s="153" t="str">
        <f t="shared" si="2"/>
        <v/>
      </c>
      <c r="M34" s="169"/>
      <c r="N34" s="170"/>
      <c r="O34" s="157"/>
      <c r="P34" s="171"/>
      <c r="Q34" s="146" t="str">
        <f t="shared" si="3"/>
        <v/>
      </c>
      <c r="R34" s="169"/>
      <c r="S34" s="147" t="str">
        <f t="shared" si="4"/>
        <v/>
      </c>
      <c r="T34" s="101"/>
      <c r="U34" s="102"/>
      <c r="V34" s="144" t="str">
        <f t="shared" si="5"/>
        <v/>
      </c>
      <c r="W34" s="139" t="str">
        <f t="shared" si="6"/>
        <v/>
      </c>
      <c r="X34" s="99"/>
      <c r="Y34" s="103"/>
      <c r="Z34" s="104"/>
      <c r="AA34" s="100"/>
      <c r="AB34" s="105"/>
      <c r="AC34" s="106"/>
      <c r="AD34" s="100"/>
      <c r="AE34" s="138" t="str">
        <f t="shared" si="7"/>
        <v/>
      </c>
      <c r="AF34" s="139" t="str">
        <f t="shared" si="8"/>
        <v/>
      </c>
      <c r="AG34" s="140" t="str">
        <f t="shared" si="9"/>
        <v/>
      </c>
      <c r="AH34" s="107"/>
      <c r="AI34" s="108" t="str">
        <f t="shared" si="10"/>
        <v/>
      </c>
      <c r="AJ34" s="109" t="str">
        <f t="shared" si="11"/>
        <v/>
      </c>
      <c r="AK34" s="110" t="str">
        <f t="shared" si="12"/>
        <v/>
      </c>
      <c r="AL34" s="111" t="str">
        <f t="shared" si="13"/>
        <v/>
      </c>
      <c r="AM34" s="129" t="str">
        <f t="shared" si="14"/>
        <v/>
      </c>
      <c r="AN34" s="136" t="str">
        <f t="shared" si="15"/>
        <v/>
      </c>
      <c r="AO34" s="112"/>
      <c r="AP34" s="113"/>
      <c r="AQ34" s="114" t="e">
        <f t="shared" si="37"/>
        <v>#N/A</v>
      </c>
      <c r="AR34" s="115" t="str">
        <f t="shared" si="16"/>
        <v/>
      </c>
      <c r="AS34" s="115" t="str">
        <f t="shared" si="17"/>
        <v/>
      </c>
      <c r="AT34" s="116" t="e">
        <f t="shared" si="18"/>
        <v>#DIV/0!</v>
      </c>
      <c r="AU34" s="114" t="e">
        <f t="shared" si="19"/>
        <v>#N/A</v>
      </c>
      <c r="AV34" s="114" t="e">
        <f t="shared" si="20"/>
        <v>#N/A</v>
      </c>
      <c r="AW34" s="115" t="e">
        <f t="shared" si="21"/>
        <v>#N/A</v>
      </c>
      <c r="AX34" s="115" t="e">
        <f t="shared" si="22"/>
        <v>#N/A</v>
      </c>
      <c r="AY34" s="113" t="e">
        <f t="shared" si="23"/>
        <v>#VALUE!</v>
      </c>
      <c r="AZ34" s="113" t="e">
        <f t="shared" si="24"/>
        <v>#VALUE!</v>
      </c>
      <c r="BA34" s="116" t="e">
        <f t="shared" si="25"/>
        <v>#DIV/0!</v>
      </c>
      <c r="BB34" s="115" t="e">
        <f t="shared" si="26"/>
        <v>#VALUE!</v>
      </c>
      <c r="BC34" s="115" t="e">
        <f t="shared" si="27"/>
        <v>#VALUE!</v>
      </c>
      <c r="BD34" s="115" t="e">
        <f t="shared" si="28"/>
        <v>#N/A</v>
      </c>
      <c r="BE34" s="113" t="e">
        <f t="shared" si="28"/>
        <v>#N/A</v>
      </c>
      <c r="BF34" s="116" t="e">
        <f t="shared" si="29"/>
        <v>#N/A</v>
      </c>
      <c r="BG34" s="113" t="e">
        <f t="shared" si="30"/>
        <v>#N/A</v>
      </c>
      <c r="BH34" s="118" t="e">
        <f t="shared" si="31"/>
        <v>#VALUE!</v>
      </c>
      <c r="BI34" s="118" t="str">
        <f t="shared" si="32"/>
        <v/>
      </c>
      <c r="BJ34" s="113" t="e">
        <f t="shared" si="33"/>
        <v>#N/A</v>
      </c>
      <c r="BK34" s="113" t="e">
        <f t="shared" si="34"/>
        <v>#N/A</v>
      </c>
      <c r="BL34" s="113">
        <f t="shared" si="35"/>
        <v>2</v>
      </c>
      <c r="BM34" s="113"/>
      <c r="BO34" s="21" t="s">
        <v>70</v>
      </c>
      <c r="BP34" s="16"/>
      <c r="BQ34" s="20" t="s">
        <v>84</v>
      </c>
      <c r="BS34" s="24">
        <f t="shared" si="38"/>
        <v>0</v>
      </c>
      <c r="BT34" s="24">
        <f t="shared" si="39"/>
        <v>4</v>
      </c>
    </row>
    <row r="35" spans="4:90" s="27" customFormat="1" ht="24" customHeight="1">
      <c r="D35" s="98" t="str">
        <f t="shared" si="36"/>
        <v>・</v>
      </c>
      <c r="E35" s="172"/>
      <c r="F35" s="165"/>
      <c r="G35" s="166"/>
      <c r="H35" s="150" t="str">
        <f t="shared" si="0"/>
        <v/>
      </c>
      <c r="I35" s="167"/>
      <c r="J35" s="151" t="str">
        <f t="shared" si="1"/>
        <v/>
      </c>
      <c r="K35" s="168"/>
      <c r="L35" s="153" t="str">
        <f t="shared" si="2"/>
        <v/>
      </c>
      <c r="M35" s="169"/>
      <c r="N35" s="170"/>
      <c r="O35" s="157"/>
      <c r="P35" s="171"/>
      <c r="Q35" s="146" t="str">
        <f t="shared" si="3"/>
        <v/>
      </c>
      <c r="R35" s="169"/>
      <c r="S35" s="147" t="str">
        <f t="shared" si="4"/>
        <v/>
      </c>
      <c r="T35" s="101"/>
      <c r="U35" s="102"/>
      <c r="V35" s="144" t="str">
        <f t="shared" si="5"/>
        <v/>
      </c>
      <c r="W35" s="139" t="str">
        <f t="shared" si="6"/>
        <v/>
      </c>
      <c r="X35" s="99"/>
      <c r="Y35" s="103"/>
      <c r="Z35" s="104"/>
      <c r="AA35" s="100"/>
      <c r="AB35" s="105"/>
      <c r="AC35" s="106"/>
      <c r="AD35" s="100"/>
      <c r="AE35" s="138" t="str">
        <f t="shared" si="7"/>
        <v/>
      </c>
      <c r="AF35" s="139" t="str">
        <f t="shared" si="8"/>
        <v/>
      </c>
      <c r="AG35" s="140" t="str">
        <f t="shared" si="9"/>
        <v/>
      </c>
      <c r="AH35" s="107"/>
      <c r="AI35" s="108" t="str">
        <f t="shared" si="10"/>
        <v/>
      </c>
      <c r="AJ35" s="109" t="str">
        <f t="shared" si="11"/>
        <v/>
      </c>
      <c r="AK35" s="110" t="str">
        <f t="shared" si="12"/>
        <v/>
      </c>
      <c r="AL35" s="111" t="str">
        <f t="shared" si="13"/>
        <v/>
      </c>
      <c r="AM35" s="129" t="str">
        <f t="shared" si="14"/>
        <v/>
      </c>
      <c r="AN35" s="136" t="str">
        <f t="shared" si="15"/>
        <v/>
      </c>
      <c r="AO35" s="112"/>
      <c r="AP35" s="113"/>
      <c r="AQ35" s="114" t="e">
        <f t="shared" si="37"/>
        <v>#N/A</v>
      </c>
      <c r="AR35" s="115" t="str">
        <f t="shared" si="16"/>
        <v/>
      </c>
      <c r="AS35" s="115" t="str">
        <f t="shared" si="17"/>
        <v/>
      </c>
      <c r="AT35" s="116" t="e">
        <f t="shared" si="18"/>
        <v>#DIV/0!</v>
      </c>
      <c r="AU35" s="114" t="e">
        <f t="shared" si="19"/>
        <v>#N/A</v>
      </c>
      <c r="AV35" s="114" t="e">
        <f t="shared" si="20"/>
        <v>#N/A</v>
      </c>
      <c r="AW35" s="115" t="e">
        <f t="shared" si="21"/>
        <v>#N/A</v>
      </c>
      <c r="AX35" s="115" t="e">
        <f t="shared" si="22"/>
        <v>#N/A</v>
      </c>
      <c r="AY35" s="113" t="e">
        <f t="shared" si="23"/>
        <v>#VALUE!</v>
      </c>
      <c r="AZ35" s="113" t="e">
        <f t="shared" si="24"/>
        <v>#VALUE!</v>
      </c>
      <c r="BA35" s="116" t="e">
        <f t="shared" si="25"/>
        <v>#DIV/0!</v>
      </c>
      <c r="BB35" s="115" t="e">
        <f t="shared" si="26"/>
        <v>#VALUE!</v>
      </c>
      <c r="BC35" s="115" t="e">
        <f t="shared" si="27"/>
        <v>#VALUE!</v>
      </c>
      <c r="BD35" s="115" t="e">
        <f t="shared" si="28"/>
        <v>#N/A</v>
      </c>
      <c r="BE35" s="113" t="e">
        <f t="shared" si="28"/>
        <v>#N/A</v>
      </c>
      <c r="BF35" s="116" t="e">
        <f t="shared" si="29"/>
        <v>#N/A</v>
      </c>
      <c r="BG35" s="113" t="e">
        <f t="shared" si="30"/>
        <v>#N/A</v>
      </c>
      <c r="BH35" s="118" t="e">
        <f t="shared" si="31"/>
        <v>#VALUE!</v>
      </c>
      <c r="BI35" s="118" t="str">
        <f t="shared" si="32"/>
        <v/>
      </c>
      <c r="BJ35" s="113" t="e">
        <f t="shared" si="33"/>
        <v>#N/A</v>
      </c>
      <c r="BK35" s="113" t="e">
        <f t="shared" si="34"/>
        <v>#N/A</v>
      </c>
      <c r="BL35" s="113">
        <f t="shared" si="35"/>
        <v>2</v>
      </c>
      <c r="BM35" s="113"/>
      <c r="BO35" s="21" t="s">
        <v>71</v>
      </c>
      <c r="BP35" s="16"/>
      <c r="BQ35" s="21"/>
      <c r="BS35" s="24">
        <f t="shared" si="38"/>
        <v>0</v>
      </c>
      <c r="BT35" s="24">
        <f t="shared" si="39"/>
        <v>4</v>
      </c>
    </row>
    <row r="36" spans="4:90" s="27" customFormat="1" ht="24" customHeight="1">
      <c r="D36" s="98" t="str">
        <f t="shared" si="36"/>
        <v>・</v>
      </c>
      <c r="E36" s="172"/>
      <c r="F36" s="165"/>
      <c r="G36" s="166"/>
      <c r="H36" s="150" t="str">
        <f t="shared" si="0"/>
        <v/>
      </c>
      <c r="I36" s="167"/>
      <c r="J36" s="151" t="str">
        <f t="shared" si="1"/>
        <v/>
      </c>
      <c r="K36" s="168"/>
      <c r="L36" s="153" t="str">
        <f t="shared" si="2"/>
        <v/>
      </c>
      <c r="M36" s="169"/>
      <c r="N36" s="170"/>
      <c r="O36" s="157"/>
      <c r="P36" s="171"/>
      <c r="Q36" s="146" t="str">
        <f t="shared" si="3"/>
        <v/>
      </c>
      <c r="R36" s="169"/>
      <c r="S36" s="147" t="str">
        <f t="shared" si="4"/>
        <v/>
      </c>
      <c r="T36" s="101"/>
      <c r="U36" s="102"/>
      <c r="V36" s="144" t="str">
        <f t="shared" si="5"/>
        <v/>
      </c>
      <c r="W36" s="139" t="str">
        <f t="shared" si="6"/>
        <v/>
      </c>
      <c r="X36" s="99"/>
      <c r="Y36" s="103"/>
      <c r="Z36" s="104"/>
      <c r="AA36" s="100"/>
      <c r="AB36" s="105"/>
      <c r="AC36" s="106"/>
      <c r="AD36" s="100"/>
      <c r="AE36" s="138" t="str">
        <f t="shared" si="7"/>
        <v/>
      </c>
      <c r="AF36" s="139" t="str">
        <f t="shared" si="8"/>
        <v/>
      </c>
      <c r="AG36" s="140" t="str">
        <f t="shared" si="9"/>
        <v/>
      </c>
      <c r="AH36" s="107"/>
      <c r="AI36" s="108" t="str">
        <f t="shared" si="10"/>
        <v/>
      </c>
      <c r="AJ36" s="109" t="str">
        <f t="shared" si="11"/>
        <v/>
      </c>
      <c r="AK36" s="110" t="str">
        <f t="shared" si="12"/>
        <v/>
      </c>
      <c r="AL36" s="111" t="str">
        <f t="shared" si="13"/>
        <v/>
      </c>
      <c r="AM36" s="129" t="str">
        <f t="shared" si="14"/>
        <v/>
      </c>
      <c r="AN36" s="136" t="str">
        <f t="shared" si="15"/>
        <v/>
      </c>
      <c r="AO36" s="112"/>
      <c r="AP36" s="113"/>
      <c r="AQ36" s="114" t="e">
        <f t="shared" si="37"/>
        <v>#N/A</v>
      </c>
      <c r="AR36" s="115" t="str">
        <f t="shared" si="16"/>
        <v/>
      </c>
      <c r="AS36" s="115" t="str">
        <f t="shared" si="17"/>
        <v/>
      </c>
      <c r="AT36" s="116" t="e">
        <f t="shared" si="18"/>
        <v>#DIV/0!</v>
      </c>
      <c r="AU36" s="114" t="e">
        <f t="shared" si="19"/>
        <v>#N/A</v>
      </c>
      <c r="AV36" s="114" t="e">
        <f t="shared" si="20"/>
        <v>#N/A</v>
      </c>
      <c r="AW36" s="115" t="e">
        <f t="shared" si="21"/>
        <v>#N/A</v>
      </c>
      <c r="AX36" s="115" t="e">
        <f t="shared" si="22"/>
        <v>#N/A</v>
      </c>
      <c r="AY36" s="113" t="e">
        <f t="shared" si="23"/>
        <v>#VALUE!</v>
      </c>
      <c r="AZ36" s="113" t="e">
        <f t="shared" si="24"/>
        <v>#VALUE!</v>
      </c>
      <c r="BA36" s="116" t="e">
        <f t="shared" si="25"/>
        <v>#DIV/0!</v>
      </c>
      <c r="BB36" s="115" t="e">
        <f t="shared" si="26"/>
        <v>#VALUE!</v>
      </c>
      <c r="BC36" s="115" t="e">
        <f t="shared" si="27"/>
        <v>#VALUE!</v>
      </c>
      <c r="BD36" s="115" t="e">
        <f t="shared" si="28"/>
        <v>#N/A</v>
      </c>
      <c r="BE36" s="113" t="e">
        <f t="shared" si="28"/>
        <v>#N/A</v>
      </c>
      <c r="BF36" s="116" t="e">
        <f t="shared" si="29"/>
        <v>#N/A</v>
      </c>
      <c r="BG36" s="113" t="e">
        <f t="shared" si="30"/>
        <v>#N/A</v>
      </c>
      <c r="BH36" s="118" t="e">
        <f t="shared" si="31"/>
        <v>#VALUE!</v>
      </c>
      <c r="BI36" s="118" t="str">
        <f t="shared" si="32"/>
        <v/>
      </c>
      <c r="BJ36" s="113" t="e">
        <f t="shared" si="33"/>
        <v>#N/A</v>
      </c>
      <c r="BK36" s="113" t="e">
        <f t="shared" si="34"/>
        <v>#N/A</v>
      </c>
      <c r="BL36" s="113">
        <f t="shared" si="35"/>
        <v>2</v>
      </c>
      <c r="BM36" s="113"/>
      <c r="BO36" s="21"/>
      <c r="BP36" s="16"/>
      <c r="BQ36" s="21" t="s">
        <v>75</v>
      </c>
      <c r="BS36" s="24">
        <f t="shared" si="38"/>
        <v>0</v>
      </c>
      <c r="BT36" s="24">
        <f t="shared" si="39"/>
        <v>4</v>
      </c>
    </row>
    <row r="37" spans="4:90" s="27" customFormat="1" ht="24" customHeight="1">
      <c r="D37" s="98" t="str">
        <f t="shared" si="36"/>
        <v>・</v>
      </c>
      <c r="E37" s="172"/>
      <c r="F37" s="165"/>
      <c r="G37" s="166"/>
      <c r="H37" s="150" t="str">
        <f t="shared" si="0"/>
        <v/>
      </c>
      <c r="I37" s="167"/>
      <c r="J37" s="151" t="str">
        <f t="shared" si="1"/>
        <v/>
      </c>
      <c r="K37" s="168"/>
      <c r="L37" s="153" t="str">
        <f t="shared" si="2"/>
        <v/>
      </c>
      <c r="M37" s="169"/>
      <c r="N37" s="170"/>
      <c r="O37" s="157"/>
      <c r="P37" s="171"/>
      <c r="Q37" s="146" t="str">
        <f t="shared" si="3"/>
        <v/>
      </c>
      <c r="R37" s="169"/>
      <c r="S37" s="147" t="str">
        <f t="shared" si="4"/>
        <v/>
      </c>
      <c r="T37" s="101"/>
      <c r="U37" s="102"/>
      <c r="V37" s="144" t="str">
        <f t="shared" si="5"/>
        <v/>
      </c>
      <c r="W37" s="139" t="str">
        <f t="shared" si="6"/>
        <v/>
      </c>
      <c r="X37" s="99"/>
      <c r="Y37" s="103"/>
      <c r="Z37" s="104"/>
      <c r="AA37" s="100"/>
      <c r="AB37" s="105"/>
      <c r="AC37" s="106"/>
      <c r="AD37" s="100"/>
      <c r="AE37" s="138" t="str">
        <f t="shared" si="7"/>
        <v/>
      </c>
      <c r="AF37" s="139" t="str">
        <f t="shared" si="8"/>
        <v/>
      </c>
      <c r="AG37" s="140" t="str">
        <f t="shared" si="9"/>
        <v/>
      </c>
      <c r="AH37" s="107"/>
      <c r="AI37" s="108" t="str">
        <f t="shared" si="10"/>
        <v/>
      </c>
      <c r="AJ37" s="109" t="str">
        <f t="shared" si="11"/>
        <v/>
      </c>
      <c r="AK37" s="110" t="str">
        <f t="shared" si="12"/>
        <v/>
      </c>
      <c r="AL37" s="111" t="str">
        <f t="shared" si="13"/>
        <v/>
      </c>
      <c r="AM37" s="129" t="str">
        <f t="shared" si="14"/>
        <v/>
      </c>
      <c r="AN37" s="136" t="str">
        <f t="shared" si="15"/>
        <v/>
      </c>
      <c r="AO37" s="112"/>
      <c r="AP37" s="113"/>
      <c r="AQ37" s="114" t="e">
        <f t="shared" si="37"/>
        <v>#N/A</v>
      </c>
      <c r="AR37" s="115" t="str">
        <f t="shared" si="16"/>
        <v/>
      </c>
      <c r="AS37" s="115" t="str">
        <f t="shared" si="17"/>
        <v/>
      </c>
      <c r="AT37" s="116" t="e">
        <f t="shared" si="18"/>
        <v>#DIV/0!</v>
      </c>
      <c r="AU37" s="114" t="e">
        <f t="shared" si="19"/>
        <v>#N/A</v>
      </c>
      <c r="AV37" s="114" t="e">
        <f t="shared" si="20"/>
        <v>#N/A</v>
      </c>
      <c r="AW37" s="115" t="e">
        <f t="shared" si="21"/>
        <v>#N/A</v>
      </c>
      <c r="AX37" s="115" t="e">
        <f t="shared" si="22"/>
        <v>#N/A</v>
      </c>
      <c r="AY37" s="113" t="e">
        <f t="shared" si="23"/>
        <v>#VALUE!</v>
      </c>
      <c r="AZ37" s="113" t="e">
        <f t="shared" si="24"/>
        <v>#VALUE!</v>
      </c>
      <c r="BA37" s="116" t="e">
        <f t="shared" si="25"/>
        <v>#DIV/0!</v>
      </c>
      <c r="BB37" s="115" t="e">
        <f t="shared" si="26"/>
        <v>#VALUE!</v>
      </c>
      <c r="BC37" s="115" t="e">
        <f t="shared" si="27"/>
        <v>#VALUE!</v>
      </c>
      <c r="BD37" s="115" t="e">
        <f t="shared" si="28"/>
        <v>#N/A</v>
      </c>
      <c r="BE37" s="113" t="e">
        <f t="shared" si="28"/>
        <v>#N/A</v>
      </c>
      <c r="BF37" s="116" t="e">
        <f t="shared" si="29"/>
        <v>#N/A</v>
      </c>
      <c r="BG37" s="113" t="e">
        <f t="shared" si="30"/>
        <v>#N/A</v>
      </c>
      <c r="BH37" s="118" t="e">
        <f t="shared" si="31"/>
        <v>#VALUE!</v>
      </c>
      <c r="BI37" s="118" t="str">
        <f t="shared" si="32"/>
        <v/>
      </c>
      <c r="BJ37" s="113" t="e">
        <f t="shared" si="33"/>
        <v>#N/A</v>
      </c>
      <c r="BK37" s="113" t="e">
        <f t="shared" si="34"/>
        <v>#N/A</v>
      </c>
      <c r="BL37" s="113">
        <f t="shared" si="35"/>
        <v>2</v>
      </c>
      <c r="BM37" s="113"/>
      <c r="BO37" s="21" t="s">
        <v>72</v>
      </c>
      <c r="BP37" s="16"/>
      <c r="BQ37" s="21" t="s">
        <v>76</v>
      </c>
      <c r="BS37" s="24">
        <f t="shared" si="38"/>
        <v>0</v>
      </c>
      <c r="BT37" s="24">
        <f t="shared" si="39"/>
        <v>4</v>
      </c>
    </row>
    <row r="38" spans="4:90" s="27" customFormat="1" ht="24" customHeight="1">
      <c r="D38" s="98" t="str">
        <f t="shared" si="36"/>
        <v>・</v>
      </c>
      <c r="E38" s="172"/>
      <c r="F38" s="165"/>
      <c r="G38" s="166"/>
      <c r="H38" s="150" t="str">
        <f t="shared" si="0"/>
        <v/>
      </c>
      <c r="I38" s="167"/>
      <c r="J38" s="151" t="str">
        <f t="shared" si="1"/>
        <v/>
      </c>
      <c r="K38" s="168"/>
      <c r="L38" s="153" t="str">
        <f t="shared" si="2"/>
        <v/>
      </c>
      <c r="M38" s="169"/>
      <c r="N38" s="170"/>
      <c r="O38" s="157"/>
      <c r="P38" s="171"/>
      <c r="Q38" s="146" t="str">
        <f t="shared" si="3"/>
        <v/>
      </c>
      <c r="R38" s="169"/>
      <c r="S38" s="147" t="str">
        <f t="shared" si="4"/>
        <v/>
      </c>
      <c r="T38" s="101"/>
      <c r="U38" s="102"/>
      <c r="V38" s="144" t="str">
        <f t="shared" si="5"/>
        <v/>
      </c>
      <c r="W38" s="139" t="str">
        <f t="shared" si="6"/>
        <v/>
      </c>
      <c r="X38" s="99"/>
      <c r="Y38" s="103"/>
      <c r="Z38" s="104"/>
      <c r="AA38" s="100"/>
      <c r="AB38" s="105"/>
      <c r="AC38" s="106"/>
      <c r="AD38" s="100"/>
      <c r="AE38" s="138" t="str">
        <f t="shared" si="7"/>
        <v/>
      </c>
      <c r="AF38" s="139" t="str">
        <f t="shared" si="8"/>
        <v/>
      </c>
      <c r="AG38" s="140" t="str">
        <f t="shared" si="9"/>
        <v/>
      </c>
      <c r="AH38" s="107"/>
      <c r="AI38" s="108" t="str">
        <f t="shared" si="10"/>
        <v/>
      </c>
      <c r="AJ38" s="109" t="str">
        <f t="shared" si="11"/>
        <v/>
      </c>
      <c r="AK38" s="110" t="str">
        <f t="shared" si="12"/>
        <v/>
      </c>
      <c r="AL38" s="111" t="str">
        <f t="shared" si="13"/>
        <v/>
      </c>
      <c r="AM38" s="129" t="str">
        <f t="shared" si="14"/>
        <v/>
      </c>
      <c r="AN38" s="136" t="str">
        <f t="shared" si="15"/>
        <v/>
      </c>
      <c r="AO38" s="112"/>
      <c r="AP38" s="113"/>
      <c r="AQ38" s="114" t="e">
        <f t="shared" si="37"/>
        <v>#N/A</v>
      </c>
      <c r="AR38" s="115" t="str">
        <f t="shared" si="16"/>
        <v/>
      </c>
      <c r="AS38" s="115" t="str">
        <f t="shared" si="17"/>
        <v/>
      </c>
      <c r="AT38" s="116" t="e">
        <f t="shared" si="18"/>
        <v>#DIV/0!</v>
      </c>
      <c r="AU38" s="114" t="e">
        <f t="shared" si="19"/>
        <v>#N/A</v>
      </c>
      <c r="AV38" s="114" t="e">
        <f t="shared" si="20"/>
        <v>#N/A</v>
      </c>
      <c r="AW38" s="115" t="e">
        <f t="shared" si="21"/>
        <v>#N/A</v>
      </c>
      <c r="AX38" s="115" t="e">
        <f t="shared" si="22"/>
        <v>#N/A</v>
      </c>
      <c r="AY38" s="113" t="e">
        <f t="shared" si="23"/>
        <v>#VALUE!</v>
      </c>
      <c r="AZ38" s="113" t="e">
        <f t="shared" si="24"/>
        <v>#VALUE!</v>
      </c>
      <c r="BA38" s="116" t="e">
        <f t="shared" si="25"/>
        <v>#DIV/0!</v>
      </c>
      <c r="BB38" s="115" t="e">
        <f t="shared" si="26"/>
        <v>#VALUE!</v>
      </c>
      <c r="BC38" s="115" t="e">
        <f t="shared" si="27"/>
        <v>#VALUE!</v>
      </c>
      <c r="BD38" s="115" t="e">
        <f t="shared" si="28"/>
        <v>#N/A</v>
      </c>
      <c r="BE38" s="113" t="e">
        <f t="shared" si="28"/>
        <v>#N/A</v>
      </c>
      <c r="BF38" s="116" t="e">
        <f t="shared" si="29"/>
        <v>#N/A</v>
      </c>
      <c r="BG38" s="113" t="e">
        <f t="shared" si="30"/>
        <v>#N/A</v>
      </c>
      <c r="BH38" s="118" t="e">
        <f t="shared" si="31"/>
        <v>#VALUE!</v>
      </c>
      <c r="BI38" s="118" t="str">
        <f t="shared" si="32"/>
        <v/>
      </c>
      <c r="BJ38" s="113" t="e">
        <f t="shared" si="33"/>
        <v>#N/A</v>
      </c>
      <c r="BK38" s="113" t="e">
        <f t="shared" si="34"/>
        <v>#N/A</v>
      </c>
      <c r="BL38" s="113">
        <f t="shared" si="35"/>
        <v>2</v>
      </c>
      <c r="BM38" s="113"/>
      <c r="BO38" s="21" t="s">
        <v>73</v>
      </c>
      <c r="BP38" s="16"/>
      <c r="BQ38" s="21" t="s">
        <v>77</v>
      </c>
      <c r="BS38" s="24">
        <f t="shared" si="38"/>
        <v>0</v>
      </c>
      <c r="BT38" s="24">
        <f t="shared" si="39"/>
        <v>4</v>
      </c>
    </row>
    <row r="39" spans="4:90" s="27" customFormat="1" ht="24" customHeight="1">
      <c r="D39" s="98" t="str">
        <f t="shared" si="36"/>
        <v>・</v>
      </c>
      <c r="E39" s="172"/>
      <c r="F39" s="165"/>
      <c r="G39" s="166"/>
      <c r="H39" s="150" t="str">
        <f t="shared" si="0"/>
        <v/>
      </c>
      <c r="I39" s="167"/>
      <c r="J39" s="151" t="str">
        <f t="shared" si="1"/>
        <v/>
      </c>
      <c r="K39" s="168"/>
      <c r="L39" s="153" t="str">
        <f t="shared" si="2"/>
        <v/>
      </c>
      <c r="M39" s="169"/>
      <c r="N39" s="170"/>
      <c r="O39" s="157"/>
      <c r="P39" s="171"/>
      <c r="Q39" s="146" t="str">
        <f t="shared" si="3"/>
        <v/>
      </c>
      <c r="R39" s="169"/>
      <c r="S39" s="147" t="str">
        <f t="shared" si="4"/>
        <v/>
      </c>
      <c r="T39" s="101"/>
      <c r="U39" s="102"/>
      <c r="V39" s="144" t="str">
        <f t="shared" si="5"/>
        <v/>
      </c>
      <c r="W39" s="139" t="str">
        <f t="shared" si="6"/>
        <v/>
      </c>
      <c r="X39" s="99"/>
      <c r="Y39" s="103"/>
      <c r="Z39" s="104"/>
      <c r="AA39" s="100"/>
      <c r="AB39" s="105"/>
      <c r="AC39" s="106"/>
      <c r="AD39" s="100"/>
      <c r="AE39" s="138" t="str">
        <f t="shared" si="7"/>
        <v/>
      </c>
      <c r="AF39" s="139" t="str">
        <f t="shared" si="8"/>
        <v/>
      </c>
      <c r="AG39" s="140" t="str">
        <f t="shared" si="9"/>
        <v/>
      </c>
      <c r="AH39" s="107"/>
      <c r="AI39" s="108" t="str">
        <f t="shared" si="10"/>
        <v/>
      </c>
      <c r="AJ39" s="109" t="str">
        <f t="shared" si="11"/>
        <v/>
      </c>
      <c r="AK39" s="110" t="str">
        <f t="shared" si="12"/>
        <v/>
      </c>
      <c r="AL39" s="111" t="str">
        <f t="shared" si="13"/>
        <v/>
      </c>
      <c r="AM39" s="129" t="str">
        <f t="shared" si="14"/>
        <v/>
      </c>
      <c r="AN39" s="136" t="str">
        <f t="shared" si="15"/>
        <v/>
      </c>
      <c r="AO39" s="112"/>
      <c r="AP39" s="113"/>
      <c r="AQ39" s="114" t="e">
        <f t="shared" si="37"/>
        <v>#N/A</v>
      </c>
      <c r="AR39" s="115" t="str">
        <f t="shared" si="16"/>
        <v/>
      </c>
      <c r="AS39" s="115" t="str">
        <f t="shared" si="17"/>
        <v/>
      </c>
      <c r="AT39" s="116" t="e">
        <f t="shared" si="18"/>
        <v>#DIV/0!</v>
      </c>
      <c r="AU39" s="114" t="e">
        <f t="shared" si="19"/>
        <v>#N/A</v>
      </c>
      <c r="AV39" s="114" t="e">
        <f t="shared" si="20"/>
        <v>#N/A</v>
      </c>
      <c r="AW39" s="115" t="e">
        <f t="shared" si="21"/>
        <v>#N/A</v>
      </c>
      <c r="AX39" s="115" t="e">
        <f t="shared" si="22"/>
        <v>#N/A</v>
      </c>
      <c r="AY39" s="113" t="e">
        <f t="shared" si="23"/>
        <v>#VALUE!</v>
      </c>
      <c r="AZ39" s="113" t="e">
        <f t="shared" si="24"/>
        <v>#VALUE!</v>
      </c>
      <c r="BA39" s="116" t="e">
        <f t="shared" si="25"/>
        <v>#DIV/0!</v>
      </c>
      <c r="BB39" s="115" t="e">
        <f t="shared" si="26"/>
        <v>#VALUE!</v>
      </c>
      <c r="BC39" s="115" t="e">
        <f t="shared" si="27"/>
        <v>#VALUE!</v>
      </c>
      <c r="BD39" s="115" t="e">
        <f t="shared" si="28"/>
        <v>#N/A</v>
      </c>
      <c r="BE39" s="113" t="e">
        <f t="shared" si="28"/>
        <v>#N/A</v>
      </c>
      <c r="BF39" s="116" t="e">
        <f t="shared" si="29"/>
        <v>#N/A</v>
      </c>
      <c r="BG39" s="113" t="e">
        <f t="shared" si="30"/>
        <v>#N/A</v>
      </c>
      <c r="BH39" s="118" t="e">
        <f t="shared" si="31"/>
        <v>#VALUE!</v>
      </c>
      <c r="BI39" s="118" t="str">
        <f t="shared" si="32"/>
        <v/>
      </c>
      <c r="BJ39" s="113" t="e">
        <f t="shared" si="33"/>
        <v>#N/A</v>
      </c>
      <c r="BK39" s="113" t="e">
        <f t="shared" si="34"/>
        <v>#N/A</v>
      </c>
      <c r="BL39" s="113">
        <f t="shared" si="35"/>
        <v>2</v>
      </c>
      <c r="BM39" s="113"/>
      <c r="BO39" s="21" t="s">
        <v>74</v>
      </c>
      <c r="BP39" s="16"/>
      <c r="BQ39" s="21" t="s">
        <v>86</v>
      </c>
      <c r="BS39" s="24">
        <f t="shared" si="38"/>
        <v>0</v>
      </c>
      <c r="BT39" s="24">
        <f t="shared" si="39"/>
        <v>4</v>
      </c>
    </row>
    <row r="40" spans="4:90" s="27" customFormat="1" ht="24" customHeight="1">
      <c r="D40" s="98" t="str">
        <f t="shared" si="36"/>
        <v>・</v>
      </c>
      <c r="E40" s="172"/>
      <c r="F40" s="165"/>
      <c r="G40" s="166"/>
      <c r="H40" s="150" t="str">
        <f t="shared" si="0"/>
        <v/>
      </c>
      <c r="I40" s="167"/>
      <c r="J40" s="151" t="str">
        <f t="shared" si="1"/>
        <v/>
      </c>
      <c r="K40" s="168"/>
      <c r="L40" s="153" t="str">
        <f t="shared" si="2"/>
        <v/>
      </c>
      <c r="M40" s="169"/>
      <c r="N40" s="170"/>
      <c r="O40" s="157"/>
      <c r="P40" s="171"/>
      <c r="Q40" s="146" t="str">
        <f t="shared" si="3"/>
        <v/>
      </c>
      <c r="R40" s="169"/>
      <c r="S40" s="147" t="str">
        <f t="shared" si="4"/>
        <v/>
      </c>
      <c r="T40" s="101"/>
      <c r="U40" s="102"/>
      <c r="V40" s="144" t="str">
        <f t="shared" si="5"/>
        <v/>
      </c>
      <c r="W40" s="139" t="str">
        <f t="shared" si="6"/>
        <v/>
      </c>
      <c r="X40" s="99"/>
      <c r="Y40" s="103"/>
      <c r="Z40" s="104"/>
      <c r="AA40" s="100"/>
      <c r="AB40" s="105"/>
      <c r="AC40" s="106"/>
      <c r="AD40" s="100"/>
      <c r="AE40" s="138" t="str">
        <f t="shared" si="7"/>
        <v/>
      </c>
      <c r="AF40" s="139" t="str">
        <f t="shared" si="8"/>
        <v/>
      </c>
      <c r="AG40" s="140" t="str">
        <f t="shared" si="9"/>
        <v/>
      </c>
      <c r="AH40" s="107"/>
      <c r="AI40" s="108" t="str">
        <f t="shared" si="10"/>
        <v/>
      </c>
      <c r="AJ40" s="109" t="str">
        <f t="shared" si="11"/>
        <v/>
      </c>
      <c r="AK40" s="110" t="str">
        <f t="shared" si="12"/>
        <v/>
      </c>
      <c r="AL40" s="111" t="str">
        <f t="shared" si="13"/>
        <v/>
      </c>
      <c r="AM40" s="129" t="str">
        <f t="shared" si="14"/>
        <v/>
      </c>
      <c r="AN40" s="136" t="str">
        <f t="shared" si="15"/>
        <v/>
      </c>
      <c r="AO40" s="112"/>
      <c r="AP40" s="113"/>
      <c r="AQ40" s="114" t="e">
        <f t="shared" si="37"/>
        <v>#N/A</v>
      </c>
      <c r="AR40" s="115" t="str">
        <f t="shared" si="16"/>
        <v/>
      </c>
      <c r="AS40" s="115" t="str">
        <f t="shared" si="17"/>
        <v/>
      </c>
      <c r="AT40" s="116" t="e">
        <f t="shared" si="18"/>
        <v>#DIV/0!</v>
      </c>
      <c r="AU40" s="114" t="e">
        <f t="shared" si="19"/>
        <v>#N/A</v>
      </c>
      <c r="AV40" s="114" t="e">
        <f t="shared" si="20"/>
        <v>#N/A</v>
      </c>
      <c r="AW40" s="115" t="e">
        <f t="shared" si="21"/>
        <v>#N/A</v>
      </c>
      <c r="AX40" s="115" t="e">
        <f t="shared" si="22"/>
        <v>#N/A</v>
      </c>
      <c r="AY40" s="113" t="e">
        <f t="shared" si="23"/>
        <v>#VALUE!</v>
      </c>
      <c r="AZ40" s="113" t="e">
        <f t="shared" si="24"/>
        <v>#VALUE!</v>
      </c>
      <c r="BA40" s="116" t="e">
        <f t="shared" si="25"/>
        <v>#DIV/0!</v>
      </c>
      <c r="BB40" s="115" t="e">
        <f t="shared" si="26"/>
        <v>#VALUE!</v>
      </c>
      <c r="BC40" s="115" t="e">
        <f t="shared" si="27"/>
        <v>#VALUE!</v>
      </c>
      <c r="BD40" s="115" t="e">
        <f t="shared" si="28"/>
        <v>#N/A</v>
      </c>
      <c r="BE40" s="113" t="e">
        <f t="shared" si="28"/>
        <v>#N/A</v>
      </c>
      <c r="BF40" s="116" t="e">
        <f t="shared" si="29"/>
        <v>#N/A</v>
      </c>
      <c r="BG40" s="113" t="e">
        <f t="shared" si="30"/>
        <v>#N/A</v>
      </c>
      <c r="BH40" s="118" t="e">
        <f t="shared" si="31"/>
        <v>#VALUE!</v>
      </c>
      <c r="BI40" s="118" t="str">
        <f t="shared" si="32"/>
        <v/>
      </c>
      <c r="BJ40" s="113" t="e">
        <f t="shared" si="33"/>
        <v>#N/A</v>
      </c>
      <c r="BK40" s="113" t="e">
        <f t="shared" si="34"/>
        <v>#N/A</v>
      </c>
      <c r="BL40" s="113">
        <f t="shared" si="35"/>
        <v>2</v>
      </c>
      <c r="BM40" s="113"/>
      <c r="BO40" s="21"/>
      <c r="BP40" s="16"/>
      <c r="BQ40" s="21" t="s">
        <v>85</v>
      </c>
      <c r="BS40" s="24">
        <f t="shared" si="38"/>
        <v>0</v>
      </c>
      <c r="BT40" s="24">
        <f t="shared" si="39"/>
        <v>4</v>
      </c>
    </row>
    <row r="41" spans="4:90" s="27" customFormat="1" ht="24" customHeight="1">
      <c r="D41" s="98" t="str">
        <f t="shared" si="36"/>
        <v>・</v>
      </c>
      <c r="E41" s="172"/>
      <c r="F41" s="165"/>
      <c r="G41" s="166"/>
      <c r="H41" s="150" t="str">
        <f t="shared" si="0"/>
        <v/>
      </c>
      <c r="I41" s="167"/>
      <c r="J41" s="151" t="str">
        <f t="shared" si="1"/>
        <v/>
      </c>
      <c r="K41" s="168"/>
      <c r="L41" s="153" t="str">
        <f t="shared" si="2"/>
        <v/>
      </c>
      <c r="M41" s="169"/>
      <c r="N41" s="170"/>
      <c r="O41" s="157"/>
      <c r="P41" s="171"/>
      <c r="Q41" s="146" t="str">
        <f t="shared" si="3"/>
        <v/>
      </c>
      <c r="R41" s="169"/>
      <c r="S41" s="147" t="str">
        <f t="shared" si="4"/>
        <v/>
      </c>
      <c r="T41" s="101"/>
      <c r="U41" s="102"/>
      <c r="V41" s="144" t="str">
        <f t="shared" si="5"/>
        <v/>
      </c>
      <c r="W41" s="139" t="str">
        <f t="shared" si="6"/>
        <v/>
      </c>
      <c r="X41" s="99"/>
      <c r="Y41" s="103"/>
      <c r="Z41" s="104"/>
      <c r="AA41" s="100"/>
      <c r="AB41" s="105"/>
      <c r="AC41" s="106"/>
      <c r="AD41" s="100"/>
      <c r="AE41" s="138" t="str">
        <f t="shared" si="7"/>
        <v/>
      </c>
      <c r="AF41" s="139" t="str">
        <f t="shared" si="8"/>
        <v/>
      </c>
      <c r="AG41" s="140" t="str">
        <f t="shared" si="9"/>
        <v/>
      </c>
      <c r="AH41" s="107"/>
      <c r="AI41" s="108" t="str">
        <f t="shared" si="10"/>
        <v/>
      </c>
      <c r="AJ41" s="109" t="str">
        <f t="shared" si="11"/>
        <v/>
      </c>
      <c r="AK41" s="110" t="str">
        <f t="shared" si="12"/>
        <v/>
      </c>
      <c r="AL41" s="111" t="str">
        <f t="shared" si="13"/>
        <v/>
      </c>
      <c r="AM41" s="129" t="str">
        <f t="shared" si="14"/>
        <v/>
      </c>
      <c r="AN41" s="136" t="str">
        <f t="shared" si="15"/>
        <v/>
      </c>
      <c r="AO41" s="112"/>
      <c r="AP41" s="113"/>
      <c r="AQ41" s="114" t="e">
        <f t="shared" si="37"/>
        <v>#N/A</v>
      </c>
      <c r="AR41" s="115" t="str">
        <f t="shared" si="16"/>
        <v/>
      </c>
      <c r="AS41" s="115" t="str">
        <f t="shared" si="17"/>
        <v/>
      </c>
      <c r="AT41" s="116" t="e">
        <f t="shared" si="18"/>
        <v>#DIV/0!</v>
      </c>
      <c r="AU41" s="114" t="e">
        <f t="shared" si="19"/>
        <v>#N/A</v>
      </c>
      <c r="AV41" s="114" t="e">
        <f t="shared" si="20"/>
        <v>#N/A</v>
      </c>
      <c r="AW41" s="115" t="e">
        <f t="shared" si="21"/>
        <v>#N/A</v>
      </c>
      <c r="AX41" s="115" t="e">
        <f t="shared" si="22"/>
        <v>#N/A</v>
      </c>
      <c r="AY41" s="113" t="e">
        <f t="shared" si="23"/>
        <v>#VALUE!</v>
      </c>
      <c r="AZ41" s="113" t="e">
        <f t="shared" si="24"/>
        <v>#VALUE!</v>
      </c>
      <c r="BA41" s="116" t="e">
        <f t="shared" si="25"/>
        <v>#DIV/0!</v>
      </c>
      <c r="BB41" s="115" t="e">
        <f t="shared" si="26"/>
        <v>#VALUE!</v>
      </c>
      <c r="BC41" s="115" t="e">
        <f t="shared" si="27"/>
        <v>#VALUE!</v>
      </c>
      <c r="BD41" s="115" t="e">
        <f t="shared" si="28"/>
        <v>#N/A</v>
      </c>
      <c r="BE41" s="113" t="e">
        <f t="shared" si="28"/>
        <v>#N/A</v>
      </c>
      <c r="BF41" s="116" t="e">
        <f t="shared" si="29"/>
        <v>#N/A</v>
      </c>
      <c r="BG41" s="113" t="e">
        <f t="shared" si="30"/>
        <v>#N/A</v>
      </c>
      <c r="BH41" s="118" t="e">
        <f t="shared" si="31"/>
        <v>#VALUE!</v>
      </c>
      <c r="BI41" s="118" t="str">
        <f t="shared" si="32"/>
        <v/>
      </c>
      <c r="BJ41" s="113" t="e">
        <f t="shared" si="33"/>
        <v>#N/A</v>
      </c>
      <c r="BK41" s="113" t="e">
        <f t="shared" si="34"/>
        <v>#N/A</v>
      </c>
      <c r="BL41" s="113">
        <f t="shared" si="35"/>
        <v>2</v>
      </c>
      <c r="BM41" s="113"/>
      <c r="BO41" s="21"/>
      <c r="BP41" s="16"/>
      <c r="BQ41" s="21" t="s">
        <v>78</v>
      </c>
      <c r="BS41" s="24">
        <f t="shared" si="38"/>
        <v>0</v>
      </c>
      <c r="BT41" s="24">
        <f t="shared" si="39"/>
        <v>4</v>
      </c>
    </row>
    <row r="42" spans="4:90" s="27" customFormat="1" ht="24" customHeight="1">
      <c r="D42" s="98" t="str">
        <f t="shared" si="36"/>
        <v>・</v>
      </c>
      <c r="E42" s="172"/>
      <c r="F42" s="165"/>
      <c r="G42" s="166"/>
      <c r="H42" s="150" t="str">
        <f t="shared" si="0"/>
        <v/>
      </c>
      <c r="I42" s="167"/>
      <c r="J42" s="151" t="str">
        <f t="shared" si="1"/>
        <v/>
      </c>
      <c r="K42" s="168"/>
      <c r="L42" s="153" t="str">
        <f t="shared" si="2"/>
        <v/>
      </c>
      <c r="M42" s="169"/>
      <c r="N42" s="170"/>
      <c r="O42" s="157"/>
      <c r="P42" s="171"/>
      <c r="Q42" s="146" t="str">
        <f t="shared" si="3"/>
        <v/>
      </c>
      <c r="R42" s="169"/>
      <c r="S42" s="147" t="str">
        <f t="shared" si="4"/>
        <v/>
      </c>
      <c r="T42" s="101"/>
      <c r="U42" s="102"/>
      <c r="V42" s="144" t="str">
        <f t="shared" si="5"/>
        <v/>
      </c>
      <c r="W42" s="139" t="str">
        <f t="shared" si="6"/>
        <v/>
      </c>
      <c r="X42" s="99"/>
      <c r="Y42" s="103"/>
      <c r="Z42" s="104"/>
      <c r="AA42" s="100"/>
      <c r="AB42" s="105"/>
      <c r="AC42" s="106"/>
      <c r="AD42" s="100"/>
      <c r="AE42" s="138" t="str">
        <f t="shared" si="7"/>
        <v/>
      </c>
      <c r="AF42" s="139" t="str">
        <f t="shared" si="8"/>
        <v/>
      </c>
      <c r="AG42" s="140" t="str">
        <f t="shared" si="9"/>
        <v/>
      </c>
      <c r="AH42" s="107"/>
      <c r="AI42" s="108" t="str">
        <f t="shared" si="10"/>
        <v/>
      </c>
      <c r="AJ42" s="109" t="str">
        <f t="shared" si="11"/>
        <v/>
      </c>
      <c r="AK42" s="110" t="str">
        <f t="shared" si="12"/>
        <v/>
      </c>
      <c r="AL42" s="111" t="str">
        <f t="shared" si="13"/>
        <v/>
      </c>
      <c r="AM42" s="129" t="str">
        <f t="shared" si="14"/>
        <v/>
      </c>
      <c r="AN42" s="136" t="str">
        <f t="shared" si="15"/>
        <v/>
      </c>
      <c r="AO42" s="112"/>
      <c r="AP42" s="113"/>
      <c r="AQ42" s="114" t="e">
        <f t="shared" si="37"/>
        <v>#N/A</v>
      </c>
      <c r="AR42" s="115" t="str">
        <f t="shared" si="16"/>
        <v/>
      </c>
      <c r="AS42" s="115" t="str">
        <f t="shared" si="17"/>
        <v/>
      </c>
      <c r="AT42" s="116" t="e">
        <f t="shared" si="18"/>
        <v>#DIV/0!</v>
      </c>
      <c r="AU42" s="114" t="e">
        <f t="shared" si="19"/>
        <v>#N/A</v>
      </c>
      <c r="AV42" s="114" t="e">
        <f t="shared" si="20"/>
        <v>#N/A</v>
      </c>
      <c r="AW42" s="115" t="e">
        <f t="shared" si="21"/>
        <v>#N/A</v>
      </c>
      <c r="AX42" s="115" t="e">
        <f t="shared" si="22"/>
        <v>#N/A</v>
      </c>
      <c r="AY42" s="113" t="e">
        <f t="shared" si="23"/>
        <v>#VALUE!</v>
      </c>
      <c r="AZ42" s="113" t="e">
        <f t="shared" si="24"/>
        <v>#VALUE!</v>
      </c>
      <c r="BA42" s="116" t="e">
        <f t="shared" si="25"/>
        <v>#DIV/0!</v>
      </c>
      <c r="BB42" s="115" t="e">
        <f t="shared" si="26"/>
        <v>#VALUE!</v>
      </c>
      <c r="BC42" s="115" t="e">
        <f t="shared" si="27"/>
        <v>#VALUE!</v>
      </c>
      <c r="BD42" s="115" t="e">
        <f t="shared" si="28"/>
        <v>#N/A</v>
      </c>
      <c r="BE42" s="113" t="e">
        <f t="shared" si="28"/>
        <v>#N/A</v>
      </c>
      <c r="BF42" s="116" t="e">
        <f t="shared" si="29"/>
        <v>#N/A</v>
      </c>
      <c r="BG42" s="113" t="e">
        <f t="shared" si="30"/>
        <v>#N/A</v>
      </c>
      <c r="BH42" s="118" t="e">
        <f t="shared" si="31"/>
        <v>#VALUE!</v>
      </c>
      <c r="BI42" s="118" t="str">
        <f t="shared" si="32"/>
        <v/>
      </c>
      <c r="BJ42" s="113" t="e">
        <f t="shared" si="33"/>
        <v>#N/A</v>
      </c>
      <c r="BK42" s="113" t="e">
        <f t="shared" si="34"/>
        <v>#N/A</v>
      </c>
      <c r="BL42" s="113">
        <f t="shared" si="35"/>
        <v>2</v>
      </c>
      <c r="BM42" s="113"/>
      <c r="BO42" s="21"/>
      <c r="BP42" s="16"/>
      <c r="BQ42" s="21" t="s">
        <v>79</v>
      </c>
      <c r="BS42" s="24">
        <f t="shared" si="38"/>
        <v>0</v>
      </c>
      <c r="BT42" s="24">
        <f t="shared" si="39"/>
        <v>4</v>
      </c>
    </row>
    <row r="43" spans="4:90" s="27" customFormat="1" ht="24" customHeight="1">
      <c r="D43" s="98" t="str">
        <f t="shared" si="36"/>
        <v>・</v>
      </c>
      <c r="E43" s="172"/>
      <c r="F43" s="165"/>
      <c r="G43" s="166"/>
      <c r="H43" s="150" t="str">
        <f t="shared" si="0"/>
        <v/>
      </c>
      <c r="I43" s="167"/>
      <c r="J43" s="151" t="str">
        <f t="shared" si="1"/>
        <v/>
      </c>
      <c r="K43" s="168"/>
      <c r="L43" s="153" t="str">
        <f t="shared" si="2"/>
        <v/>
      </c>
      <c r="M43" s="169"/>
      <c r="N43" s="170"/>
      <c r="O43" s="157"/>
      <c r="P43" s="171"/>
      <c r="Q43" s="146" t="str">
        <f t="shared" si="3"/>
        <v/>
      </c>
      <c r="R43" s="169"/>
      <c r="S43" s="147" t="str">
        <f t="shared" si="4"/>
        <v/>
      </c>
      <c r="T43" s="101"/>
      <c r="U43" s="102"/>
      <c r="V43" s="144" t="str">
        <f t="shared" si="5"/>
        <v/>
      </c>
      <c r="W43" s="139" t="str">
        <f t="shared" si="6"/>
        <v/>
      </c>
      <c r="X43" s="99"/>
      <c r="Y43" s="103"/>
      <c r="Z43" s="104"/>
      <c r="AA43" s="100"/>
      <c r="AB43" s="105"/>
      <c r="AC43" s="106"/>
      <c r="AD43" s="100"/>
      <c r="AE43" s="138" t="str">
        <f t="shared" si="7"/>
        <v/>
      </c>
      <c r="AF43" s="139" t="str">
        <f t="shared" si="8"/>
        <v/>
      </c>
      <c r="AG43" s="140" t="str">
        <f t="shared" si="9"/>
        <v/>
      </c>
      <c r="AH43" s="107"/>
      <c r="AI43" s="108" t="str">
        <f t="shared" si="10"/>
        <v/>
      </c>
      <c r="AJ43" s="109" t="str">
        <f t="shared" si="11"/>
        <v/>
      </c>
      <c r="AK43" s="110" t="str">
        <f t="shared" si="12"/>
        <v/>
      </c>
      <c r="AL43" s="111" t="str">
        <f t="shared" si="13"/>
        <v/>
      </c>
      <c r="AM43" s="129" t="str">
        <f t="shared" si="14"/>
        <v/>
      </c>
      <c r="AN43" s="136" t="str">
        <f t="shared" si="15"/>
        <v/>
      </c>
      <c r="AO43" s="112"/>
      <c r="AP43" s="113"/>
      <c r="AQ43" s="114" t="e">
        <f t="shared" si="37"/>
        <v>#N/A</v>
      </c>
      <c r="AR43" s="115" t="str">
        <f t="shared" si="16"/>
        <v/>
      </c>
      <c r="AS43" s="115" t="str">
        <f t="shared" si="17"/>
        <v/>
      </c>
      <c r="AT43" s="116" t="e">
        <f t="shared" si="18"/>
        <v>#DIV/0!</v>
      </c>
      <c r="AU43" s="114" t="e">
        <f t="shared" si="19"/>
        <v>#N/A</v>
      </c>
      <c r="AV43" s="114" t="e">
        <f t="shared" si="20"/>
        <v>#N/A</v>
      </c>
      <c r="AW43" s="115" t="e">
        <f t="shared" si="21"/>
        <v>#N/A</v>
      </c>
      <c r="AX43" s="115" t="e">
        <f t="shared" si="22"/>
        <v>#N/A</v>
      </c>
      <c r="AY43" s="113" t="e">
        <f t="shared" si="23"/>
        <v>#VALUE!</v>
      </c>
      <c r="AZ43" s="113" t="e">
        <f t="shared" si="24"/>
        <v>#VALUE!</v>
      </c>
      <c r="BA43" s="116" t="e">
        <f t="shared" si="25"/>
        <v>#DIV/0!</v>
      </c>
      <c r="BB43" s="115" t="e">
        <f t="shared" si="26"/>
        <v>#VALUE!</v>
      </c>
      <c r="BC43" s="115" t="e">
        <f t="shared" si="27"/>
        <v>#VALUE!</v>
      </c>
      <c r="BD43" s="115" t="e">
        <f t="shared" si="28"/>
        <v>#N/A</v>
      </c>
      <c r="BE43" s="113" t="e">
        <f t="shared" si="28"/>
        <v>#N/A</v>
      </c>
      <c r="BF43" s="116" t="e">
        <f t="shared" si="29"/>
        <v>#N/A</v>
      </c>
      <c r="BG43" s="113" t="e">
        <f t="shared" si="30"/>
        <v>#N/A</v>
      </c>
      <c r="BH43" s="118" t="e">
        <f t="shared" si="31"/>
        <v>#VALUE!</v>
      </c>
      <c r="BI43" s="118" t="str">
        <f t="shared" si="32"/>
        <v/>
      </c>
      <c r="BJ43" s="113" t="e">
        <f t="shared" si="33"/>
        <v>#N/A</v>
      </c>
      <c r="BK43" s="113" t="e">
        <f t="shared" si="34"/>
        <v>#N/A</v>
      </c>
      <c r="BL43" s="113">
        <f t="shared" si="35"/>
        <v>2</v>
      </c>
      <c r="BM43" s="113"/>
      <c r="BO43" s="21"/>
      <c r="BP43" s="16"/>
      <c r="BQ43" s="21" t="s">
        <v>80</v>
      </c>
      <c r="BS43" s="24">
        <f t="shared" si="38"/>
        <v>0</v>
      </c>
      <c r="BT43" s="24">
        <f t="shared" si="39"/>
        <v>4</v>
      </c>
    </row>
    <row r="44" spans="4:90" s="27" customFormat="1" ht="24" customHeight="1">
      <c r="D44" s="98" t="str">
        <f t="shared" si="36"/>
        <v>・</v>
      </c>
      <c r="E44" s="174"/>
      <c r="F44" s="175"/>
      <c r="G44" s="176"/>
      <c r="H44" s="154" t="str">
        <f t="shared" si="0"/>
        <v/>
      </c>
      <c r="I44" s="177"/>
      <c r="J44" s="155" t="str">
        <f t="shared" si="1"/>
        <v/>
      </c>
      <c r="K44" s="178"/>
      <c r="L44" s="156" t="str">
        <f t="shared" si="2"/>
        <v/>
      </c>
      <c r="M44" s="179"/>
      <c r="N44" s="180"/>
      <c r="O44" s="158"/>
      <c r="P44" s="181"/>
      <c r="Q44" s="148" t="str">
        <f t="shared" si="3"/>
        <v/>
      </c>
      <c r="R44" s="179"/>
      <c r="S44" s="149" t="str">
        <f t="shared" si="4"/>
        <v/>
      </c>
      <c r="T44" s="121"/>
      <c r="U44" s="122"/>
      <c r="V44" s="145" t="str">
        <f t="shared" si="5"/>
        <v/>
      </c>
      <c r="W44" s="142" t="str">
        <f t="shared" si="6"/>
        <v/>
      </c>
      <c r="X44" s="119"/>
      <c r="Y44" s="123"/>
      <c r="Z44" s="124"/>
      <c r="AA44" s="120"/>
      <c r="AB44" s="125"/>
      <c r="AC44" s="126"/>
      <c r="AD44" s="120"/>
      <c r="AE44" s="141" t="str">
        <f t="shared" si="7"/>
        <v/>
      </c>
      <c r="AF44" s="142" t="str">
        <f t="shared" si="8"/>
        <v/>
      </c>
      <c r="AG44" s="143" t="str">
        <f t="shared" si="9"/>
        <v/>
      </c>
      <c r="AH44" s="127"/>
      <c r="AI44" s="131" t="str">
        <f t="shared" si="10"/>
        <v/>
      </c>
      <c r="AJ44" s="132" t="str">
        <f t="shared" si="11"/>
        <v/>
      </c>
      <c r="AK44" s="133" t="str">
        <f t="shared" si="12"/>
        <v/>
      </c>
      <c r="AL44" s="134" t="str">
        <f t="shared" si="13"/>
        <v/>
      </c>
      <c r="AM44" s="135" t="str">
        <f t="shared" si="14"/>
        <v/>
      </c>
      <c r="AN44" s="137" t="str">
        <f t="shared" si="15"/>
        <v/>
      </c>
      <c r="AO44" s="128"/>
      <c r="AP44" s="113"/>
      <c r="AQ44" s="114" t="e">
        <f t="shared" si="37"/>
        <v>#N/A</v>
      </c>
      <c r="AR44" s="115" t="str">
        <f t="shared" si="16"/>
        <v/>
      </c>
      <c r="AS44" s="115" t="str">
        <f t="shared" si="17"/>
        <v/>
      </c>
      <c r="AT44" s="116" t="e">
        <f t="shared" si="18"/>
        <v>#DIV/0!</v>
      </c>
      <c r="AU44" s="114" t="e">
        <f t="shared" si="19"/>
        <v>#N/A</v>
      </c>
      <c r="AV44" s="114" t="e">
        <f t="shared" si="20"/>
        <v>#N/A</v>
      </c>
      <c r="AW44" s="115" t="e">
        <f t="shared" si="21"/>
        <v>#N/A</v>
      </c>
      <c r="AX44" s="115" t="e">
        <f t="shared" si="22"/>
        <v>#N/A</v>
      </c>
      <c r="AY44" s="113" t="e">
        <f t="shared" si="23"/>
        <v>#VALUE!</v>
      </c>
      <c r="AZ44" s="113" t="e">
        <f t="shared" si="24"/>
        <v>#VALUE!</v>
      </c>
      <c r="BA44" s="116" t="e">
        <f t="shared" si="25"/>
        <v>#DIV/0!</v>
      </c>
      <c r="BB44" s="115" t="e">
        <f t="shared" si="26"/>
        <v>#VALUE!</v>
      </c>
      <c r="BC44" s="115" t="e">
        <f t="shared" si="27"/>
        <v>#VALUE!</v>
      </c>
      <c r="BD44" s="115" t="e">
        <f t="shared" si="28"/>
        <v>#N/A</v>
      </c>
      <c r="BE44" s="113" t="e">
        <f t="shared" si="28"/>
        <v>#N/A</v>
      </c>
      <c r="BF44" s="116" t="e">
        <f t="shared" si="29"/>
        <v>#N/A</v>
      </c>
      <c r="BG44" s="113" t="e">
        <f t="shared" si="30"/>
        <v>#N/A</v>
      </c>
      <c r="BH44" s="118" t="e">
        <f t="shared" si="31"/>
        <v>#VALUE!</v>
      </c>
      <c r="BI44" s="118" t="str">
        <f t="shared" si="32"/>
        <v/>
      </c>
      <c r="BJ44" s="113" t="e">
        <f t="shared" si="33"/>
        <v>#N/A</v>
      </c>
      <c r="BK44" s="113" t="e">
        <f t="shared" si="34"/>
        <v>#N/A</v>
      </c>
      <c r="BL44" s="113">
        <f t="shared" si="35"/>
        <v>2</v>
      </c>
      <c r="BM44" s="113"/>
      <c r="BO44" s="15"/>
      <c r="BP44" s="16"/>
      <c r="BQ44" s="21" t="s">
        <v>81</v>
      </c>
      <c r="BS44" s="24">
        <f t="shared" si="38"/>
        <v>0</v>
      </c>
      <c r="BT44" s="24">
        <f t="shared" si="39"/>
        <v>4</v>
      </c>
    </row>
    <row r="45" spans="4:90" ht="18" customHeight="1">
      <c r="E45" s="240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41"/>
      <c r="Z45" s="225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7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1" t="s">
        <v>97</v>
      </c>
      <c r="BR45" s="6"/>
      <c r="BS45" s="24">
        <f t="shared" si="38"/>
        <v>0</v>
      </c>
      <c r="BT45" s="24">
        <f t="shared" si="39"/>
        <v>4</v>
      </c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</row>
    <row r="46" spans="4:90" ht="18" customHeight="1">
      <c r="E46" s="240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41"/>
      <c r="Z46" s="225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7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1" t="s">
        <v>82</v>
      </c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</row>
    <row r="47" spans="4:90" ht="18" customHeight="1">
      <c r="E47" s="240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41"/>
      <c r="Z47" s="225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7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1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</row>
    <row r="48" spans="4:90" ht="18" customHeight="1">
      <c r="E48" s="240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41"/>
      <c r="Z48" s="225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7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1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</row>
    <row r="49" spans="5:90" ht="18" customHeight="1">
      <c r="E49" s="240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41"/>
      <c r="Z49" s="225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7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1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</row>
    <row r="50" spans="5:90" ht="18" customHeight="1">
      <c r="E50" s="240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41"/>
      <c r="Z50" s="225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27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187" t="s">
        <v>98</v>
      </c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</row>
    <row r="51" spans="5:90" ht="18" customHeight="1">
      <c r="E51" s="240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41"/>
      <c r="Z51" s="225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7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187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</row>
    <row r="52" spans="5:90" ht="18" customHeight="1" thickBot="1">
      <c r="E52" s="240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41"/>
      <c r="Z52" s="225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7"/>
      <c r="BO52" s="188"/>
    </row>
    <row r="53" spans="5:90" ht="18" customHeight="1">
      <c r="E53" s="240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41"/>
      <c r="Z53" s="225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7"/>
      <c r="BO53" s="185" t="s">
        <v>138</v>
      </c>
    </row>
    <row r="54" spans="5:90" ht="18" customHeight="1">
      <c r="E54" s="240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41"/>
      <c r="Z54" s="225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7"/>
      <c r="BO54" s="186"/>
    </row>
    <row r="55" spans="5:90" ht="18" customHeight="1">
      <c r="E55" s="240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41"/>
      <c r="Z55" s="225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7"/>
      <c r="BO55" s="6"/>
    </row>
    <row r="56" spans="5:90" ht="18" customHeight="1">
      <c r="E56" s="242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43"/>
      <c r="Z56" s="228"/>
      <c r="AA56" s="229"/>
      <c r="AB56" s="229"/>
      <c r="AC56" s="229"/>
      <c r="AD56" s="229"/>
      <c r="AE56" s="229"/>
      <c r="AF56" s="229"/>
      <c r="AG56" s="229"/>
      <c r="AH56" s="229"/>
      <c r="AI56" s="229"/>
      <c r="AJ56" s="229"/>
      <c r="AK56" s="229"/>
      <c r="AL56" s="229"/>
      <c r="AM56" s="229"/>
      <c r="AN56" s="229"/>
      <c r="AO56" s="230"/>
    </row>
    <row r="57" spans="5:90" ht="36" customHeight="1" thickBot="1">
      <c r="E57" s="17" t="s">
        <v>52</v>
      </c>
      <c r="F57" s="213" t="s">
        <v>99</v>
      </c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5"/>
      <c r="U57" s="222" t="s">
        <v>131</v>
      </c>
      <c r="V57" s="223"/>
      <c r="W57" s="223"/>
      <c r="X57" s="223"/>
      <c r="Y57" s="224"/>
      <c r="Z57" s="237" t="s">
        <v>139</v>
      </c>
      <c r="AA57" s="238"/>
      <c r="AB57" s="238"/>
      <c r="AC57" s="238"/>
      <c r="AD57" s="238"/>
      <c r="AE57" s="238"/>
      <c r="AF57" s="238"/>
      <c r="AG57" s="239"/>
      <c r="AH57" s="234"/>
      <c r="AI57" s="235"/>
      <c r="AJ57" s="235"/>
      <c r="AK57" s="236"/>
      <c r="AL57" s="231" t="s">
        <v>87</v>
      </c>
      <c r="AM57" s="232"/>
      <c r="AN57" s="233"/>
      <c r="AO57" s="18"/>
      <c r="BO57" s="19" t="str">
        <f>IF(OR(F57="",Z57="",AL57="",BO53="",BT45=0),"入力未完","入力完了")</f>
        <v>入力完了</v>
      </c>
    </row>
  </sheetData>
  <sheetProtection password="B220" sheet="1" objects="1" scenarios="1"/>
  <dataConsolidate/>
  <mergeCells count="27">
    <mergeCell ref="F57:T57"/>
    <mergeCell ref="N11:R11"/>
    <mergeCell ref="AO11:AO14"/>
    <mergeCell ref="AL11:AN12"/>
    <mergeCell ref="U57:Y57"/>
    <mergeCell ref="Z45:AO56"/>
    <mergeCell ref="AL57:AN57"/>
    <mergeCell ref="AH57:AK57"/>
    <mergeCell ref="Z57:AG57"/>
    <mergeCell ref="E45:Y56"/>
    <mergeCell ref="T11:X11"/>
    <mergeCell ref="T12:W12"/>
    <mergeCell ref="Y12:Y14"/>
    <mergeCell ref="AB12:AB13"/>
    <mergeCell ref="Y11:AG11"/>
    <mergeCell ref="AA12:AA14"/>
    <mergeCell ref="R2:S2"/>
    <mergeCell ref="B15:C15"/>
    <mergeCell ref="BO53:BO54"/>
    <mergeCell ref="BO50:BO52"/>
    <mergeCell ref="N12:Q12"/>
    <mergeCell ref="E11:E14"/>
    <mergeCell ref="F11:F14"/>
    <mergeCell ref="G11:L12"/>
    <mergeCell ref="J13:L13"/>
    <mergeCell ref="AH11:AK12"/>
    <mergeCell ref="AF12:AG12"/>
  </mergeCells>
  <phoneticPr fontId="4"/>
  <dataValidations xWindow="649" yWindow="408" count="11">
    <dataValidation type="decimal" errorStyle="warning" allowBlank="1" showInputMessage="1" showErrorMessage="1" errorTitle="構内ケ－ブルの導体温度" error="－１００［℃］ ～ ＋３００［℃］ の範囲の値を入力してください。" sqref="AH15:AH44">
      <formula1>-100</formula1>
      <formula2>300</formula2>
    </dataValidation>
    <dataValidation type="decimal" errorStyle="warning" allowBlank="1" showInputMessage="1" showErrorMessage="1" errorTitle="負荷の平均力率" error="－１ ～ ＋１ の範囲の値を入力して下さい。" sqref="U15:U44">
      <formula1>-1</formula1>
      <formula2>1</formula2>
    </dataValidation>
    <dataValidation type="list" showInputMessage="1" showErrorMessage="1" sqref="BO53:BO54">
      <formula1>"②負荷側機器　③構内ケーブル,①適用区間-送電側機器　③構内ケーブル,①適用区間-送電側機器　②負荷側機器"</formula1>
    </dataValidation>
    <dataValidation type="whole" errorStyle="warning" allowBlank="1" showInputMessage="1" showErrorMessage="1" errorTitle="……周波数の入力……" error="３０［Ｈｚ］ ～ ４００［Ｈｚ］の範囲の値を入力して下さい。" sqref="M15:M44">
      <formula1>30</formula1>
      <formula2>400</formula2>
    </dataValidation>
    <dataValidation type="list" errorStyle="information" showInputMessage="1" showErrorMessage="1" errorTitle="ケ－ブル名称　の　入力" error="ユ－ザ登録した名称が入力されました。" sqref="Y15:Y44">
      <formula1>$BQ$17:$BQ$31</formula1>
    </dataValidation>
    <dataValidation type="list" errorStyle="information" showInputMessage="1" showErrorMessage="1" error="布設方法が入力されました。" sqref="AC15:AC44">
      <formula1>$BQ$35:$BQ$49</formula1>
    </dataValidation>
    <dataValidation type="list" errorStyle="information" showInputMessage="1" showErrorMessage="1" sqref="O15:O44">
      <formula1>"  1000,  1500,  2000,  3000,  4500, 6000,  7500,10000,15000,20000"</formula1>
    </dataValidation>
    <dataValidation type="list" errorStyle="information" allowBlank="1" showInputMessage="1" showErrorMessage="1" error="形式の入力が完了しました。" sqref="N15:N44">
      <formula1>"油入自冷,油入風冷,ガス絶縁,モ－ルド絶縁"</formula1>
    </dataValidation>
    <dataValidation type="custom" errorStyle="warning" allowBlank="1" showInputMessage="1" showErrorMessage="1" errorTitle="構内ケ－ブルの許容電流" error="負荷電流の方が、大きいのですが？" sqref="AD15:AD44">
      <formula1>IF(AD15&gt;W15,TRUE,FALSE)</formula1>
    </dataValidation>
    <dataValidation type="list" allowBlank="1" showInputMessage="1" showErrorMessage="1" sqref="F15">
      <formula1>$BO$17:$BO$43</formula1>
    </dataValidation>
    <dataValidation type="list" errorStyle="information" allowBlank="1" showInputMessage="1" showErrorMessage="1" sqref="F16:F44">
      <formula1>$BO$17:$BO$43</formula1>
    </dataValidation>
  </dataValidations>
  <pageMargins left="0.70866141732283472" right="0.70866141732283472" top="0.86614173228346458" bottom="0.39370078740157483" header="0" footer="0"/>
  <pageSetup paperSize="9" scale="5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DR41"/>
  <sheetViews>
    <sheetView view="pageBreakPreview" zoomScale="60" zoomScaleNormal="75" workbookViewId="0"/>
  </sheetViews>
  <sheetFormatPr defaultRowHeight="13.5"/>
  <cols>
    <col min="1" max="1" width="2.625" style="73" customWidth="1"/>
    <col min="2" max="2" width="10.625" style="73" customWidth="1"/>
    <col min="3" max="3" width="2.125" style="73" customWidth="1"/>
    <col min="4" max="4" width="6.125" style="73" customWidth="1"/>
    <col min="5" max="6" width="8.625" style="73" customWidth="1"/>
    <col min="7" max="7" width="9.125" style="73" customWidth="1"/>
    <col min="8" max="8" width="2.125" style="73" customWidth="1"/>
    <col min="9" max="9" width="5.125" style="73" customWidth="1"/>
    <col min="10" max="10" width="9" style="73"/>
    <col min="11" max="11" width="8.625" style="73" customWidth="1"/>
    <col min="12" max="12" width="9.125" style="73" customWidth="1"/>
    <col min="13" max="13" width="2.125" style="73" customWidth="1"/>
    <col min="14" max="14" width="4.625" style="73" customWidth="1"/>
    <col min="15" max="16" width="8.625" style="73" customWidth="1"/>
    <col min="17" max="17" width="9.25" style="73" customWidth="1"/>
    <col min="18" max="18" width="2.125" style="73" customWidth="1"/>
    <col min="19" max="19" width="4.625" style="73" customWidth="1"/>
    <col min="20" max="20" width="8.625" style="73" customWidth="1"/>
    <col min="21" max="21" width="9" style="73"/>
    <col min="22" max="22" width="8.625" style="73" customWidth="1"/>
    <col min="23" max="16384" width="9" style="73"/>
  </cols>
  <sheetData>
    <row r="2" spans="1:122" ht="17.25">
      <c r="A2" s="69"/>
      <c r="B2" s="70" t="s">
        <v>88</v>
      </c>
      <c r="C2" s="69"/>
      <c r="D2" s="254" t="s">
        <v>115</v>
      </c>
      <c r="E2" s="254"/>
      <c r="F2" s="71"/>
      <c r="G2" s="72" t="s">
        <v>116</v>
      </c>
      <c r="H2" s="69"/>
      <c r="I2" s="254" t="s">
        <v>117</v>
      </c>
      <c r="J2" s="254"/>
      <c r="K2" s="71"/>
      <c r="L2" s="72" t="s">
        <v>116</v>
      </c>
      <c r="M2" s="69"/>
      <c r="N2" s="254" t="s">
        <v>118</v>
      </c>
      <c r="O2" s="254"/>
      <c r="P2" s="71"/>
      <c r="Q2" s="72" t="s">
        <v>116</v>
      </c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</row>
    <row r="3" spans="1:122">
      <c r="A3" s="69"/>
      <c r="B3" s="75"/>
      <c r="C3" s="69"/>
      <c r="D3" s="76" t="s">
        <v>91</v>
      </c>
      <c r="E3" s="76" t="s">
        <v>92</v>
      </c>
      <c r="F3" s="76" t="s">
        <v>93</v>
      </c>
      <c r="G3" s="76" t="s">
        <v>119</v>
      </c>
      <c r="H3" s="69"/>
      <c r="I3" s="76" t="s">
        <v>91</v>
      </c>
      <c r="J3" s="76" t="s">
        <v>92</v>
      </c>
      <c r="K3" s="76" t="s">
        <v>93</v>
      </c>
      <c r="L3" s="76" t="s">
        <v>119</v>
      </c>
      <c r="M3" s="69"/>
      <c r="N3" s="76" t="s">
        <v>91</v>
      </c>
      <c r="O3" s="76" t="s">
        <v>92</v>
      </c>
      <c r="P3" s="76" t="s">
        <v>93</v>
      </c>
      <c r="Q3" s="76" t="s">
        <v>119</v>
      </c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</row>
    <row r="4" spans="1:122">
      <c r="A4" s="69"/>
      <c r="B4" s="77"/>
      <c r="C4" s="69"/>
      <c r="D4" s="78" t="s">
        <v>94</v>
      </c>
      <c r="E4" s="78" t="s">
        <v>96</v>
      </c>
      <c r="F4" s="78" t="s">
        <v>95</v>
      </c>
      <c r="G4" s="78" t="s">
        <v>120</v>
      </c>
      <c r="H4" s="69"/>
      <c r="I4" s="78" t="s">
        <v>94</v>
      </c>
      <c r="J4" s="78" t="s">
        <v>96</v>
      </c>
      <c r="K4" s="78" t="s">
        <v>95</v>
      </c>
      <c r="L4" s="78" t="s">
        <v>120</v>
      </c>
      <c r="M4" s="69"/>
      <c r="N4" s="78" t="s">
        <v>94</v>
      </c>
      <c r="O4" s="78" t="s">
        <v>96</v>
      </c>
      <c r="P4" s="78" t="s">
        <v>95</v>
      </c>
      <c r="Q4" s="78" t="s">
        <v>120</v>
      </c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</row>
    <row r="5" spans="1:122">
      <c r="A5" s="69"/>
      <c r="B5" s="77"/>
      <c r="C5" s="69"/>
      <c r="D5" s="79"/>
      <c r="E5" s="80" t="s">
        <v>121</v>
      </c>
      <c r="F5" s="80" t="s">
        <v>121</v>
      </c>
      <c r="G5" s="79" t="s">
        <v>122</v>
      </c>
      <c r="H5" s="69"/>
      <c r="I5" s="79"/>
      <c r="J5" s="80" t="s">
        <v>121</v>
      </c>
      <c r="K5" s="80" t="s">
        <v>121</v>
      </c>
      <c r="L5" s="79" t="s">
        <v>122</v>
      </c>
      <c r="M5" s="69"/>
      <c r="N5" s="79"/>
      <c r="O5" s="80" t="s">
        <v>121</v>
      </c>
      <c r="P5" s="80" t="s">
        <v>121</v>
      </c>
      <c r="Q5" s="79" t="s">
        <v>122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</row>
    <row r="6" spans="1:122">
      <c r="B6" s="81"/>
      <c r="D6" s="82">
        <v>8</v>
      </c>
      <c r="E6" s="83">
        <v>3.01</v>
      </c>
      <c r="F6" s="83">
        <v>0.13500000000000001</v>
      </c>
      <c r="G6" s="84">
        <v>0.21</v>
      </c>
      <c r="I6" s="82">
        <v>8</v>
      </c>
      <c r="J6" s="83">
        <v>3.01</v>
      </c>
      <c r="K6" s="83">
        <v>0.154</v>
      </c>
      <c r="L6" s="84">
        <v>0.21</v>
      </c>
      <c r="N6" s="82">
        <v>8</v>
      </c>
      <c r="O6" s="83"/>
      <c r="P6" s="83"/>
      <c r="Q6" s="8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122">
      <c r="B7" s="81"/>
      <c r="D7" s="82">
        <v>14</v>
      </c>
      <c r="E7" s="83">
        <v>1.71</v>
      </c>
      <c r="F7" s="83">
        <v>0.127</v>
      </c>
      <c r="G7" s="84">
        <v>0.24</v>
      </c>
      <c r="I7" s="82">
        <v>14</v>
      </c>
      <c r="J7" s="83">
        <v>1.71</v>
      </c>
      <c r="K7" s="83">
        <v>0.14499999999999999</v>
      </c>
      <c r="L7" s="84">
        <v>0.24</v>
      </c>
      <c r="N7" s="82">
        <v>14</v>
      </c>
      <c r="O7" s="83"/>
      <c r="P7" s="83"/>
      <c r="Q7" s="8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</row>
    <row r="8" spans="1:122">
      <c r="B8" s="81"/>
      <c r="D8" s="82">
        <v>22</v>
      </c>
      <c r="E8" s="83">
        <v>1.08</v>
      </c>
      <c r="F8" s="83">
        <v>0.11799999999999999</v>
      </c>
      <c r="G8" s="84">
        <v>0.27</v>
      </c>
      <c r="I8" s="82">
        <v>22</v>
      </c>
      <c r="J8" s="83">
        <v>1.08</v>
      </c>
      <c r="K8" s="83">
        <v>0.13500000000000001</v>
      </c>
      <c r="L8" s="84">
        <v>0.27</v>
      </c>
      <c r="N8" s="82">
        <v>22</v>
      </c>
      <c r="O8" s="83"/>
      <c r="P8" s="83"/>
      <c r="Q8" s="8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</row>
    <row r="9" spans="1:122">
      <c r="B9" s="81"/>
      <c r="D9" s="82">
        <v>38</v>
      </c>
      <c r="E9" s="83">
        <v>0.626</v>
      </c>
      <c r="F9" s="83">
        <v>0.108</v>
      </c>
      <c r="G9" s="84">
        <v>0.32</v>
      </c>
      <c r="I9" s="82">
        <v>38</v>
      </c>
      <c r="J9" s="83">
        <v>0.626</v>
      </c>
      <c r="K9" s="83">
        <v>0.124</v>
      </c>
      <c r="L9" s="84">
        <v>0.32</v>
      </c>
      <c r="N9" s="82">
        <v>38</v>
      </c>
      <c r="O9" s="83">
        <v>0.626</v>
      </c>
      <c r="P9" s="83">
        <f>2*3.141592*50*(0.2*LN(2*600/16)+0.05)/1000</f>
        <v>0.28698368235161531</v>
      </c>
      <c r="Q9" s="8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</row>
    <row r="10" spans="1:122">
      <c r="B10" s="81"/>
      <c r="D10" s="82">
        <v>60</v>
      </c>
      <c r="E10" s="83">
        <v>0.39700000000000002</v>
      </c>
      <c r="F10" s="83">
        <v>0.1</v>
      </c>
      <c r="G10" s="84">
        <v>0.37</v>
      </c>
      <c r="I10" s="82">
        <v>60</v>
      </c>
      <c r="J10" s="83">
        <v>0.39700000000000002</v>
      </c>
      <c r="K10" s="83">
        <v>0.115</v>
      </c>
      <c r="L10" s="84">
        <v>0.37</v>
      </c>
      <c r="N10" s="82">
        <v>60</v>
      </c>
      <c r="O10" s="83"/>
      <c r="P10" s="83"/>
      <c r="Q10" s="8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</row>
    <row r="11" spans="1:122">
      <c r="B11" s="81"/>
      <c r="D11" s="82">
        <v>100</v>
      </c>
      <c r="E11" s="83">
        <v>0.23899999999999999</v>
      </c>
      <c r="F11" s="83">
        <v>9.2899999999999996E-2</v>
      </c>
      <c r="G11" s="84">
        <v>0.45</v>
      </c>
      <c r="I11" s="82">
        <v>100</v>
      </c>
      <c r="J11" s="83">
        <v>0.23899999999999999</v>
      </c>
      <c r="K11" s="83">
        <v>0.107</v>
      </c>
      <c r="L11" s="84">
        <v>0.45</v>
      </c>
      <c r="N11" s="82">
        <v>100</v>
      </c>
      <c r="O11" s="83"/>
      <c r="P11" s="83"/>
      <c r="Q11" s="8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</row>
    <row r="12" spans="1:122">
      <c r="B12" s="81"/>
      <c r="D12" s="82">
        <v>150</v>
      </c>
      <c r="E12" s="83">
        <v>0.159</v>
      </c>
      <c r="F12" s="83">
        <v>8.7900000000000006E-2</v>
      </c>
      <c r="G12" s="84">
        <v>0.52</v>
      </c>
      <c r="I12" s="82">
        <v>150</v>
      </c>
      <c r="J12" s="83">
        <v>0.159</v>
      </c>
      <c r="K12" s="83">
        <v>0.10199999999999999</v>
      </c>
      <c r="L12" s="84">
        <v>0.52</v>
      </c>
      <c r="N12" s="82">
        <v>150</v>
      </c>
      <c r="O12" s="83"/>
      <c r="P12" s="83"/>
      <c r="Q12" s="8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</row>
    <row r="13" spans="1:122">
      <c r="B13" s="81"/>
      <c r="D13" s="82">
        <v>200</v>
      </c>
      <c r="E13" s="83">
        <v>0.12</v>
      </c>
      <c r="F13" s="83">
        <v>8.72E-2</v>
      </c>
      <c r="G13" s="84">
        <v>0.51</v>
      </c>
      <c r="I13" s="82">
        <v>200</v>
      </c>
      <c r="J13" s="83">
        <v>0.12</v>
      </c>
      <c r="K13" s="83">
        <v>0.1</v>
      </c>
      <c r="L13" s="84">
        <v>0.51</v>
      </c>
      <c r="N13" s="82">
        <v>200</v>
      </c>
      <c r="O13" s="83"/>
      <c r="P13" s="83"/>
      <c r="Q13" s="8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</row>
    <row r="14" spans="1:122">
      <c r="B14" s="81"/>
      <c r="D14" s="82">
        <v>250</v>
      </c>
      <c r="E14" s="83">
        <v>9.8100000000000007E-2</v>
      </c>
      <c r="F14" s="83">
        <v>8.4699999999999998E-2</v>
      </c>
      <c r="G14" s="84">
        <v>0.55000000000000004</v>
      </c>
      <c r="I14" s="82">
        <v>250</v>
      </c>
      <c r="J14" s="83">
        <v>9.7699999999999995E-2</v>
      </c>
      <c r="K14" s="83">
        <v>9.7600000000000006E-2</v>
      </c>
      <c r="L14" s="84">
        <v>0.55000000000000004</v>
      </c>
      <c r="N14" s="82">
        <v>250</v>
      </c>
      <c r="O14" s="83"/>
      <c r="P14" s="83"/>
      <c r="Q14" s="8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</row>
    <row r="15" spans="1:122">
      <c r="B15" s="81"/>
      <c r="D15" s="82">
        <v>325</v>
      </c>
      <c r="E15" s="83">
        <v>7.6399999999999996E-2</v>
      </c>
      <c r="F15" s="83">
        <v>8.2100000000000006E-2</v>
      </c>
      <c r="G15" s="84">
        <v>0.61</v>
      </c>
      <c r="I15" s="82">
        <v>325</v>
      </c>
      <c r="J15" s="83">
        <v>7.5899999999999995E-2</v>
      </c>
      <c r="K15" s="83">
        <v>9.4299999999999995E-2</v>
      </c>
      <c r="L15" s="84">
        <v>0.61</v>
      </c>
      <c r="N15" s="82">
        <v>325</v>
      </c>
      <c r="O15" s="83"/>
      <c r="P15" s="83"/>
      <c r="Q15" s="8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</row>
    <row r="16" spans="1:122">
      <c r="B16" s="81"/>
      <c r="D16" s="82">
        <v>400</v>
      </c>
      <c r="E16" s="83">
        <v>6.3299999999999995E-2</v>
      </c>
      <c r="F16" s="83">
        <v>7.9799999999999996E-2</v>
      </c>
      <c r="G16" s="84">
        <v>0.67</v>
      </c>
      <c r="I16" s="82">
        <v>400</v>
      </c>
      <c r="J16" s="83">
        <v>6.2700000000000006E-2</v>
      </c>
      <c r="K16" s="83">
        <v>9.2200000000000004E-2</v>
      </c>
      <c r="L16" s="84">
        <v>0.67</v>
      </c>
      <c r="N16" s="82">
        <v>400</v>
      </c>
      <c r="O16" s="83"/>
      <c r="P16" s="83"/>
      <c r="Q16" s="8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</row>
    <row r="17" spans="2:122">
      <c r="B17" s="81"/>
      <c r="D17" s="82">
        <v>500</v>
      </c>
      <c r="E17" s="83">
        <v>5.21E-2</v>
      </c>
      <c r="F17" s="83">
        <v>7.7899999999999997E-2</v>
      </c>
      <c r="G17" s="84">
        <v>0.74</v>
      </c>
      <c r="I17" s="82">
        <v>500</v>
      </c>
      <c r="J17" s="83">
        <v>5.1299999999999998E-2</v>
      </c>
      <c r="K17" s="83">
        <v>0.09</v>
      </c>
      <c r="L17" s="84">
        <v>0.74</v>
      </c>
      <c r="N17" s="82">
        <v>500</v>
      </c>
      <c r="O17" s="83"/>
      <c r="P17" s="83"/>
      <c r="Q17" s="8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</row>
    <row r="18" spans="2:122">
      <c r="B18" s="81"/>
      <c r="D18" s="82">
        <v>600</v>
      </c>
      <c r="E18" s="83">
        <v>4.4900000000000002E-2</v>
      </c>
      <c r="F18" s="83">
        <v>7.8100000000000003E-2</v>
      </c>
      <c r="G18" s="84">
        <v>0.71</v>
      </c>
      <c r="I18" s="82">
        <v>600</v>
      </c>
      <c r="J18" s="83">
        <v>4.3999999999999997E-2</v>
      </c>
      <c r="K18" s="83">
        <v>8.9700000000000002E-2</v>
      </c>
      <c r="L18" s="84">
        <v>0.71</v>
      </c>
      <c r="N18" s="82">
        <v>600</v>
      </c>
      <c r="O18" s="83"/>
      <c r="P18" s="83"/>
      <c r="Q18" s="8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</row>
    <row r="19" spans="2:122">
      <c r="B19" s="81"/>
      <c r="D19" s="82"/>
      <c r="E19" s="83"/>
      <c r="F19" s="83"/>
      <c r="G19" s="84"/>
      <c r="I19" s="82"/>
      <c r="J19" s="83"/>
      <c r="K19" s="83"/>
      <c r="L19" s="84"/>
      <c r="N19" s="82"/>
      <c r="O19" s="83"/>
      <c r="P19" s="83"/>
      <c r="Q19" s="8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</row>
    <row r="20" spans="2:122">
      <c r="B20" s="81"/>
      <c r="D20" s="82"/>
      <c r="E20" s="83"/>
      <c r="F20" s="83"/>
      <c r="G20" s="84"/>
      <c r="I20" s="82"/>
      <c r="J20" s="83"/>
      <c r="K20" s="83"/>
      <c r="L20" s="84"/>
      <c r="N20" s="82"/>
      <c r="O20" s="83"/>
      <c r="P20" s="83"/>
      <c r="Q20" s="8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</row>
    <row r="21" spans="2:122">
      <c r="B21" s="81"/>
      <c r="D21" s="82"/>
      <c r="E21" s="83"/>
      <c r="F21" s="83"/>
      <c r="G21" s="84"/>
      <c r="I21" s="82"/>
      <c r="J21" s="83"/>
      <c r="K21" s="83"/>
      <c r="L21" s="84"/>
      <c r="N21" s="82"/>
      <c r="O21" s="83"/>
      <c r="P21" s="83"/>
      <c r="Q21" s="8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</row>
    <row r="22" spans="2:122">
      <c r="B22" s="81"/>
      <c r="D22" s="82"/>
      <c r="E22" s="83"/>
      <c r="F22" s="83"/>
      <c r="G22" s="84"/>
      <c r="I22" s="82"/>
      <c r="J22" s="83"/>
      <c r="K22" s="83"/>
      <c r="L22" s="84"/>
      <c r="N22" s="82"/>
      <c r="O22" s="83"/>
      <c r="P22" s="83"/>
      <c r="Q22" s="8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</row>
    <row r="23" spans="2:122">
      <c r="B23" s="81"/>
      <c r="D23" s="82"/>
      <c r="E23" s="83"/>
      <c r="F23" s="83"/>
      <c r="G23" s="84"/>
      <c r="I23" s="82"/>
      <c r="J23" s="83"/>
      <c r="K23" s="83"/>
      <c r="L23" s="84"/>
      <c r="N23" s="82"/>
      <c r="O23" s="83"/>
      <c r="P23" s="83"/>
      <c r="Q23" s="8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</row>
    <row r="24" spans="2:122">
      <c r="B24" s="81"/>
      <c r="D24" s="85"/>
      <c r="E24" s="86"/>
      <c r="F24" s="86"/>
      <c r="G24" s="87"/>
      <c r="I24" s="85"/>
      <c r="J24" s="86"/>
      <c r="K24" s="86"/>
      <c r="L24" s="87"/>
    </row>
    <row r="25" spans="2:122" ht="14.25" customHeight="1">
      <c r="B25" s="81"/>
      <c r="D25" s="88" t="s">
        <v>89</v>
      </c>
      <c r="E25" s="89"/>
      <c r="F25" s="90"/>
      <c r="G25" s="72" t="s">
        <v>123</v>
      </c>
      <c r="I25" s="91"/>
      <c r="J25" s="92"/>
      <c r="K25" s="92"/>
      <c r="L25" s="93"/>
      <c r="M25" s="74"/>
      <c r="N25" s="74"/>
      <c r="O25" s="74"/>
      <c r="P25" s="74"/>
      <c r="Q25" s="74"/>
      <c r="R25" s="74"/>
      <c r="S25" s="74"/>
      <c r="T25" s="74"/>
      <c r="U25" s="74"/>
      <c r="V25" s="74"/>
    </row>
    <row r="26" spans="2:122" ht="14.25">
      <c r="B26" s="81"/>
      <c r="D26" s="94" t="s">
        <v>90</v>
      </c>
      <c r="E26" s="95" t="s">
        <v>124</v>
      </c>
      <c r="F26" s="95" t="s">
        <v>125</v>
      </c>
      <c r="G26" s="95" t="s">
        <v>126</v>
      </c>
      <c r="I26" s="91"/>
      <c r="J26" s="92"/>
      <c r="K26" s="92"/>
      <c r="L26" s="93"/>
      <c r="M26" s="74"/>
      <c r="N26" s="74"/>
      <c r="O26" s="74"/>
      <c r="P26" s="74"/>
      <c r="Q26" s="74"/>
      <c r="R26" s="74"/>
      <c r="S26" s="74"/>
      <c r="T26" s="74"/>
      <c r="U26" s="74"/>
      <c r="V26" s="74"/>
    </row>
    <row r="27" spans="2:122">
      <c r="B27" s="81"/>
      <c r="D27" s="82">
        <v>1000</v>
      </c>
      <c r="E27" s="96">
        <v>0.4975</v>
      </c>
      <c r="F27" s="96">
        <v>4.9752000000000001</v>
      </c>
      <c r="G27" s="97">
        <f t="shared" ref="G27:G41" si="0">IF(F27="","",SQRT((E27^2)+(F27^2)))</f>
        <v>5.000012128985289</v>
      </c>
      <c r="I27" s="91"/>
      <c r="J27" s="92"/>
      <c r="K27" s="92"/>
      <c r="L27" s="93"/>
      <c r="M27" s="74"/>
      <c r="N27" s="74"/>
      <c r="O27" s="74"/>
      <c r="P27" s="74"/>
      <c r="Q27" s="74"/>
      <c r="R27" s="74"/>
      <c r="S27" s="74"/>
      <c r="T27" s="74"/>
      <c r="U27" s="74"/>
      <c r="V27" s="74"/>
    </row>
    <row r="28" spans="2:122">
      <c r="B28" s="81"/>
      <c r="D28" s="82">
        <v>1500</v>
      </c>
      <c r="E28" s="96">
        <v>0.54730000000000001</v>
      </c>
      <c r="F28" s="96">
        <v>5.4726999999999997</v>
      </c>
      <c r="G28" s="97">
        <f t="shared" si="0"/>
        <v>5.4999984163634084</v>
      </c>
      <c r="I28" s="91"/>
      <c r="J28" s="92"/>
      <c r="K28" s="92"/>
      <c r="L28" s="93"/>
      <c r="M28" s="74"/>
      <c r="N28" s="74"/>
      <c r="O28" s="74"/>
      <c r="P28" s="74"/>
      <c r="Q28" s="74"/>
      <c r="R28" s="74"/>
      <c r="S28" s="74"/>
      <c r="T28" s="74"/>
      <c r="U28" s="74"/>
      <c r="V28" s="74"/>
    </row>
    <row r="29" spans="2:122">
      <c r="B29" s="81"/>
      <c r="D29" s="82">
        <v>2000</v>
      </c>
      <c r="E29" s="96">
        <v>0.59699999999999998</v>
      </c>
      <c r="F29" s="96">
        <v>5.9702000000000002</v>
      </c>
      <c r="G29" s="97">
        <f t="shared" si="0"/>
        <v>5.9999747532802168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</row>
    <row r="30" spans="2:122">
      <c r="B30" s="81"/>
      <c r="D30" s="82">
        <v>3000</v>
      </c>
      <c r="E30" s="96">
        <v>0.64680000000000004</v>
      </c>
      <c r="F30" s="96">
        <v>6.4676999999999998</v>
      </c>
      <c r="G30" s="97">
        <f t="shared" si="0"/>
        <v>6.499961040652475</v>
      </c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</row>
    <row r="31" spans="2:122">
      <c r="B31" s="81"/>
      <c r="D31" s="82">
        <v>4500</v>
      </c>
      <c r="E31" s="96">
        <v>0.69650000000000001</v>
      </c>
      <c r="F31" s="96">
        <v>6.9653</v>
      </c>
      <c r="G31" s="97">
        <f t="shared" si="0"/>
        <v>7.000036881331412</v>
      </c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</row>
    <row r="32" spans="2:122">
      <c r="B32" s="81"/>
      <c r="D32" s="82">
        <v>6000</v>
      </c>
      <c r="E32" s="96">
        <v>0.74629999999999996</v>
      </c>
      <c r="F32" s="96">
        <v>7.4627999999999997</v>
      </c>
      <c r="G32" s="97">
        <f t="shared" si="0"/>
        <v>7.5000231686308805</v>
      </c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</row>
    <row r="33" spans="2:22">
      <c r="B33" s="81"/>
      <c r="D33" s="82">
        <v>7500</v>
      </c>
      <c r="E33" s="96">
        <v>0.79600000000000004</v>
      </c>
      <c r="F33" s="96">
        <v>7.9603000000000002</v>
      </c>
      <c r="G33" s="97">
        <f t="shared" si="0"/>
        <v>7.9999995056249853</v>
      </c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</row>
    <row r="34" spans="2:22">
      <c r="B34" s="81"/>
      <c r="D34" s="82">
        <v>10000</v>
      </c>
      <c r="E34" s="96">
        <v>0.89549999999999996</v>
      </c>
      <c r="F34" s="96">
        <v>8.9552999999999994</v>
      </c>
      <c r="G34" s="97">
        <f t="shared" si="0"/>
        <v>8.9999621299203252</v>
      </c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</row>
    <row r="35" spans="2:22">
      <c r="B35" s="77"/>
      <c r="D35" s="82">
        <v>15000</v>
      </c>
      <c r="E35" s="96">
        <v>0.995</v>
      </c>
      <c r="F35" s="96">
        <v>9.9504000000000001</v>
      </c>
      <c r="G35" s="97">
        <f t="shared" si="0"/>
        <v>10.000024257970578</v>
      </c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</row>
    <row r="36" spans="2:22">
      <c r="B36" s="77"/>
      <c r="D36" s="82">
        <v>20000</v>
      </c>
      <c r="E36" s="96">
        <v>1.194</v>
      </c>
      <c r="F36" s="96">
        <v>11.9405</v>
      </c>
      <c r="G36" s="97">
        <f t="shared" si="0"/>
        <v>12.000049010316582</v>
      </c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</row>
    <row r="37" spans="2:22">
      <c r="B37" s="77"/>
      <c r="D37" s="82"/>
      <c r="E37" s="96"/>
      <c r="F37" s="96"/>
      <c r="G37" s="97" t="str">
        <f t="shared" si="0"/>
        <v/>
      </c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</row>
    <row r="38" spans="2:22">
      <c r="B38" s="77"/>
      <c r="D38" s="82"/>
      <c r="E38" s="96"/>
      <c r="F38" s="96"/>
      <c r="G38" s="97" t="str">
        <f t="shared" si="0"/>
        <v/>
      </c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</row>
    <row r="39" spans="2:22">
      <c r="B39" s="77"/>
      <c r="D39" s="82"/>
      <c r="E39" s="96"/>
      <c r="F39" s="96"/>
      <c r="G39" s="97" t="str">
        <f t="shared" si="0"/>
        <v/>
      </c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</row>
    <row r="40" spans="2:22">
      <c r="D40" s="82"/>
      <c r="E40" s="96"/>
      <c r="F40" s="96"/>
      <c r="G40" s="97" t="str">
        <f t="shared" si="0"/>
        <v/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</row>
    <row r="41" spans="2:22">
      <c r="D41" s="82"/>
      <c r="E41" s="96"/>
      <c r="F41" s="96"/>
      <c r="G41" s="97" t="str">
        <f t="shared" si="0"/>
        <v/>
      </c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</row>
  </sheetData>
  <sheetProtection password="B220" sheet="1" objects="1" scenarios="1"/>
  <mergeCells count="3">
    <mergeCell ref="D2:E2"/>
    <mergeCell ref="I2:J2"/>
    <mergeCell ref="N2:O2"/>
  </mergeCells>
  <phoneticPr fontId="7"/>
  <pageMargins left="0.74803149606299213" right="0.74803149606299213" top="0.98425196850393704" bottom="0.98425196850393704" header="0.51181102362204722" footer="0.51181102362204722"/>
  <pageSetup paperSize="9" scale="88" orientation="landscape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User-VD2</vt:lpstr>
      <vt:lpstr>VD2-Data </vt:lpstr>
      <vt:lpstr>'User-VD2'!Print_Area</vt:lpstr>
      <vt:lpstr>'VD2-Data '!Print_Area</vt:lpstr>
      <vt:lpstr>'VD2-Data '!ＵＳＥＲ</vt:lpstr>
      <vt:lpstr>ＵＳＥＲ</vt:lpstr>
      <vt:lpstr>'VD2-Data '!充電電流３</vt:lpstr>
      <vt:lpstr>充電電流３</vt:lpstr>
      <vt:lpstr>'VD2-Data '!充電電流Ｔ</vt:lpstr>
      <vt:lpstr>充電電流Ｔ</vt:lpstr>
      <vt:lpstr>'VD2-Data '!変圧器</vt:lpstr>
      <vt:lpstr>変圧器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Service</dc:creator>
  <cp:lastModifiedBy>FJ-USER</cp:lastModifiedBy>
  <cp:lastPrinted>2017-11-18T16:19:30Z</cp:lastPrinted>
  <dcterms:created xsi:type="dcterms:W3CDTF">2005-10-20T07:25:51Z</dcterms:created>
  <dcterms:modified xsi:type="dcterms:W3CDTF">2018-04-18T18:48:06Z</dcterms:modified>
</cp:coreProperties>
</file>